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65" yWindow="2325" windowWidth="11535" windowHeight="5565" activeTab="0"/>
  </bookViews>
  <sheets>
    <sheet name="PRESUPUESTO OFICIAL" sheetId="1" r:id="rId1"/>
  </sheets>
  <definedNames>
    <definedName name="_xlnm.Print_Area" localSheetId="0">'PRESUPUESTO OFICIAL'!$A$1:$F$228</definedName>
    <definedName name="_xlnm.Print_Titles" localSheetId="0">'PRESUPUESTO OFICIAL'!$7:$7</definedName>
  </definedNames>
  <calcPr fullCalcOnLoad="1"/>
</workbook>
</file>

<file path=xl/sharedStrings.xml><?xml version="1.0" encoding="utf-8"?>
<sst xmlns="http://schemas.openxmlformats.org/spreadsheetml/2006/main" count="417" uniqueCount="241">
  <si>
    <t>CARPINTERIA EN ALUMINIO</t>
  </si>
  <si>
    <t>DESCRIPCION</t>
  </si>
  <si>
    <t>UNID.</t>
  </si>
  <si>
    <t>CANT.</t>
  </si>
  <si>
    <t>VR. UNITARIO</t>
  </si>
  <si>
    <t>VR. TOTAL</t>
  </si>
  <si>
    <t>M2</t>
  </si>
  <si>
    <t xml:space="preserve"> </t>
  </si>
  <si>
    <t>UND</t>
  </si>
  <si>
    <t>UNIVERSIDAD DEL CAUCA</t>
  </si>
  <si>
    <t>ML</t>
  </si>
  <si>
    <t>Suministro e instalación de guardaescoba en granito tipo alfa h= 0.07 recto</t>
  </si>
  <si>
    <t>Construcción de acabado  en granito pulido blanco No. 2, salpicadero en media caña h= 0.10, para mesones, incluye carteras, dilataciones en bronce, ancho del meson=0,60, carteral lateral = 0,10</t>
  </si>
  <si>
    <t>ml</t>
  </si>
  <si>
    <t>Aseo general y bote de escombros</t>
  </si>
  <si>
    <t>GLOB</t>
  </si>
  <si>
    <t>PRELIMINARES</t>
  </si>
  <si>
    <t>SUBTOTAL</t>
  </si>
  <si>
    <t>APARATOS SANITARIOS</t>
  </si>
  <si>
    <t>Sumistro e instalación de sanitario completo Ref. STILO 30535 Color: BONE, incluye  acople de manguera y accesorios</t>
  </si>
  <si>
    <t>Suministro e instalación de sanitario para discapacitados completo Ref. Aquajet comfort height 026-40 Color: BONE  incluye acoples de manguera y accesorios</t>
  </si>
  <si>
    <t>Suministro e instalación de secadores de mano Ref. 706030001</t>
  </si>
  <si>
    <t>Suministro e instalación de lavaplatos sencillo de empotrar Sokoda, en acero inoxidable, dimensiones 62 x 48, incluye grifería sencilla, tapones, sifón, rejilla y accesorios para instalación</t>
  </si>
  <si>
    <t>VARIOS</t>
  </si>
  <si>
    <t>IVA 16% SOBRE LA UTILIDAD 5%</t>
  </si>
  <si>
    <t>COSTO TOTAL</t>
  </si>
  <si>
    <t>Construcción de puerta y marco dos naves, Tipo PT1 en aluminio anodizado natural ; marco en perfiles 3" x 1" liso U55. Puerta y perfileria T 103, con cuerpo superior en vidrio cristal flotado 5 mm con pisavidrios S 343 y S 344. Cuerpo inferior en perfil entamborado T 166 y U 61, Chapa yale doble manija.Puerta instalada sobre pivotes, incluye fallebas, Dimensiones 2.30 x altura =  2.20 metros. Acabado certificado por fabricante.(Ver esquema)</t>
  </si>
  <si>
    <t>Construcción de puerta y marco dos naves, Tipo PT2 en aluminio anodizado natural ; marco en perfiles 3" x 1" liso U55. Puerta y perfileria T 103, con cuerpo superior en vidrio cristal flotado 5 mm con pisavidrios S 343 y S 344. Cuerpo inferior en perfil entamborado T 166 y U 61, Chapa yale doble manija.Puerta instalada sobre pivotes, incluye fallebas, Dimensiones 1,20 x altura =  2.20 metros. Acabado certificado por fabricante.(Ver esquema)</t>
  </si>
  <si>
    <t>Construcción de puerta y marco una nave, Tipo PT4 en aluminio anodizado natural ; marco en perfiles 3" x 1" liso U55. Puerta y perfileria T 103, con cuerpo superior en vidrio cristal flotado 5 mm con pisavidrios S 343 y S 344. Cuerpo inferior en perfil entamborado T 166 y U 61, Chapa yale doble manija.Puerta instalada sobre pivotes, Dimensiones 0,90 x altura =   2.20 metros. Acabado certificado por fabricante.(Ver esquema)</t>
  </si>
  <si>
    <t>Construcción de puerta y marco una nave, Tipo PT5 en aluminio anodizado natural ; marco en perfiles 3" x 1" liso U55. Puerta y perfileria T 103, .En perfil entamborado T 166 y U 61, Chapa yale doble manija.Puerta instalada sobre pivotes, Dimensiones 0,80 x altura =  2.20 metros. Acabado certificado por fabricante.(Ver esquema)</t>
  </si>
  <si>
    <t>Construcción e instalación de ventana tipo VT7 fija con marco y retícula en perfil 3" x 1 1/2" T-103 y U37 con pisavidrios alamo S343 y S344 para toda la réticula, en aluminio anodizado natural con vidrio cristal flotado 4 mm.    Acabado certificado por el fabricante. Dimensiones 1.00 x h=1.38 (ver esquema)</t>
  </si>
  <si>
    <t>Construcción e instalación de ventana tipo VT8 fija con marco y retícula en perfil 3" x 1 1/2" T-103 y U37 con pisavidrios alamo S343 y S344 para toda la réticula, en aluminio anodizado natural con vidrio cristal flotado 4 mm.    Acabado certificado por el fabricante. Dimensiones 1.50 x h=1.38 (ver esquema)</t>
  </si>
  <si>
    <t>CIELOS FALSOS-MUROS LIVIANOS Y DINTELES</t>
  </si>
  <si>
    <t>Localización  general y replanteo de muros en superboard y de obras a ejecutar en el tercero y cuarto piso</t>
  </si>
  <si>
    <t xml:space="preserve">ENCHAPES, REVESTIMIENTOS EN MUROS Y </t>
  </si>
  <si>
    <t>CARPINTERIA METALICA</t>
  </si>
  <si>
    <t>Demolición de piso en baldosa y losa aligerada, con caseton en guadua</t>
  </si>
  <si>
    <t xml:space="preserve">Suministro e instalacion de Freskasa con papel de 3,5" para aislamiento del sonido en muros livianos </t>
  </si>
  <si>
    <t>Suministro e instalacion de piragua en aluminio para baños y cafetines.</t>
  </si>
  <si>
    <t>Construcción de mesones  en concreto de 21 MPA ancho 0,60m espesor 0,07 refuerzo con varilla de 3/8" cada 15cm en ambas direcciones</t>
  </si>
  <si>
    <t>Suministro e instalación de cinta antideslizante para gradas de 5 cm de ancho.</t>
  </si>
  <si>
    <t>Construcción  e instalación de divisiónes en aluminio para baños, anodizado natural con perfileria de 1" x 1" T 77 y T 78 con pisavidrios en U referencia U 68 con empaques de neopreno; enchape F 06. Puertas con perfil vertical ALN 388  y Horizontal ALN390, con pasador y manija. Altura de la división dos metros de enchape con 0.20 metros libres en area inferior, acabado certificado por fabricante.NOTA: El total de metros cuadrados incluye veinte puertas de 0.75 metros de ancho.</t>
  </si>
  <si>
    <t>Suministro e instalación de dispensadores de papel</t>
  </si>
  <si>
    <t>Suministro e instalación de tee en aluminio blanco para  instalación de cielo falso en superboad movible.</t>
  </si>
  <si>
    <t xml:space="preserve">Muros en bloque de concreto de 0,14*0,20*0,4 liso tipo concrecauca, con repello por ambas caras y una cartera </t>
  </si>
  <si>
    <t>COSTO INDIRECTO +COSTO DIRECTO</t>
  </si>
  <si>
    <t>Suministro e instalación de cerámica Valencia primera calidad de 0.20 x 0.30, color beige para muros ref. 286019001</t>
  </si>
  <si>
    <t>Suministro e instalación de lavamanos de sobreponer Ref. Marsella 01301 Color:  BONE, incluye llave automática para lavamanos Ref. 947120001, acople manguera lavamanos y sifón desague lavamanos Ref. 931430001</t>
  </si>
  <si>
    <t>Suministro e instalación de lavamanos de pedestal Ref.Verona  Color:  BONE, incluye llave automática para lavamanos Ref. 947120001, acople manguera lavamanos y sifón desague lavamanos Ref. 931430001</t>
  </si>
  <si>
    <t>Puertas para shut de basuras con embudo,sistema de cierre basculante en lámina de acero calidad 304</t>
  </si>
  <si>
    <t>Lavado, desmanchada, diamantado y cristalizado para piso</t>
  </si>
  <si>
    <t>Corpalosa o Metaldeck 2" - calibre 22</t>
  </si>
  <si>
    <t>OBRAS COMPLEMENTARIAS</t>
  </si>
  <si>
    <t>AIU 25%</t>
  </si>
  <si>
    <t>UN</t>
  </si>
  <si>
    <t>GLB</t>
  </si>
  <si>
    <t>Alimentador eléctrico en 1 Nº 6+ 1 N°8 CENTELSA/CEDSA</t>
  </si>
  <si>
    <t>M</t>
  </si>
  <si>
    <t xml:space="preserve">Alimentador eléctrico trifásico en 3 Nº 8  + 1 Nº 8 AWG THHN/THWN COBRE  CENTELSA / CECSA, ducto PVC  Ø 1¼" con accesorios.  </t>
  </si>
  <si>
    <t xml:space="preserve">Suministro e instalación de tablero de breaker, trifásico 24 circuitos, 5 hilos, , barraje de 150 A . SQUARE D Tipo NTQ-424-SQ </t>
  </si>
  <si>
    <t xml:space="preserve">Suministro e instalación de tablero de breaker, trifásico18 circuitos, 5 hilos, barraje de 125A, con puerta, SQUARE D Tipo TQ-CP-18-SQ18  </t>
  </si>
  <si>
    <t xml:space="preserve">Suministro e instalación de tablero de breaker, trifásico 12 circuitos, 5 hilos, , barraje de 125 A . SQUARE D Tipo NTQ-412-SQ  </t>
  </si>
  <si>
    <t>Suministro e instalación de protecciones termo magnéticas hasta 1x30A SQUARE D</t>
  </si>
  <si>
    <t>Suministro e instalación de protecciones termo magnéticas hasta 3x60A SQUARE D</t>
  </si>
  <si>
    <t>Tubería conduit PVC para derivar a tableros eléctricos, bandejas y circuitos de distribución eléctrica.</t>
  </si>
  <si>
    <t>Tubería conduit PVC para rack y derivaciones red de datos.</t>
  </si>
  <si>
    <t>Salida para toma corrientes servicio normal que incluye: Tubo conduit PVC 1/2" (3/4" donde se requiera) con accesorios, cajas PVC 2x4" (cajas 4x4" donde se requiera, conductores CENTELSA / CECSA Nº 12 AWG THHN/THWN COBRE , tomas corrientes LX ARQUEA  dobles con polo a tierra.</t>
  </si>
  <si>
    <t>Salida para toma corrientes ESPECIALES que incluye: cable Nº 10 AWG THHN/THWN COBRE , toma corrientes de seguridad hasta 3x50A</t>
  </si>
  <si>
    <t>Salida para toma corrientes servicio UPS que incluye:  conductores tipo cable  CENTELSA / CECSA Nº 12 AWG THHN/THWN COBRE , toma corrientes LEVITÓN GRADO HOSPITALARIO DOBLES CON POLO A TIERRA.(Color Naranja)</t>
  </si>
  <si>
    <t>Salida para iluminación que incluye: , conductores tipo cable CENTELSA / CECSA Nº 12 AWG THHN/THWN COBRE .</t>
  </si>
  <si>
    <t xml:space="preserve">Instalación de lámparas fluorescentes incrustar 2x28 w balasto electrónico multirango,sin acrilico , marca ILTEC. </t>
  </si>
  <si>
    <t>Instalación de lámparas fluorescentes incrustar 2x28 w balasto electrónico multirango,con acrilico, marca ILTEC.</t>
  </si>
  <si>
    <t>Instalación de lámparas tipo bala de incrustar de 13 w balasto electrónico multirango, marca ILTEC.</t>
  </si>
  <si>
    <t>Instalación extractor con rejilla decorativa 8" 0,2m3xseg, Incluye el punto de salida</t>
  </si>
  <si>
    <t>Instalación extractor con rejilla decorativa12" 0,34m3xseg incluye el punto de salida</t>
  </si>
  <si>
    <t xml:space="preserve">PRESUPUESTO DE OBRA ELECTRICA </t>
  </si>
  <si>
    <t>M3</t>
  </si>
  <si>
    <t>Demolicion de muros en bloque</t>
  </si>
  <si>
    <t>Demolicion de concreto</t>
  </si>
  <si>
    <t>Retiro de escombros</t>
  </si>
  <si>
    <t>DEMOLICION DE MUROS Y LOSAS CCTO</t>
  </si>
  <si>
    <t>AULAS PILOTO</t>
  </si>
  <si>
    <t>Traslado redes contraincendio  de 3",inc demolicion y reparacion piso</t>
  </si>
  <si>
    <t>PUENTES PEATONALES DE COMUNICACIÓN</t>
  </si>
  <si>
    <t xml:space="preserve">ITEM </t>
  </si>
  <si>
    <t>V. UNITARIO</t>
  </si>
  <si>
    <t>V. TOTAL</t>
  </si>
  <si>
    <t>DEMOLICIONES</t>
  </si>
  <si>
    <t>Demolición  de anden incluye retiro de escombros</t>
  </si>
  <si>
    <t>Demolición mur. Ladrillo en soga incluye retiro de escombros</t>
  </si>
  <si>
    <t>Demolición losa maciza E&lt;=20CMS incluye retiro de escombros</t>
  </si>
  <si>
    <t>Demolición de columna (concreto) incluye retiro de escombros</t>
  </si>
  <si>
    <t>Demolición viga de amarre incluye retiro de escombros</t>
  </si>
  <si>
    <t>Demolicion de piso espesor aproximado 10cm incluye retiro de escombros</t>
  </si>
  <si>
    <t>MAMPOSTERIA</t>
  </si>
  <si>
    <t>Muros ladrillo en soga sucio,mortero 1:4</t>
  </si>
  <si>
    <t>Bloque indural   blanco 0.15X0.10X0.30 m</t>
  </si>
  <si>
    <t>Cielo falso en panelboard 6.0 MM  inclu. Estuco y pintura ( porterias)</t>
  </si>
  <si>
    <t>Repellos mortero 1:3</t>
  </si>
  <si>
    <t>Alfajias mezcla de concreto 1:2:3  3100 PSI 21MAP</t>
  </si>
  <si>
    <t>PAÑETES</t>
  </si>
  <si>
    <t>Pintura coraza acrilica diluible en agua (3 m)</t>
  </si>
  <si>
    <t>PISOS</t>
  </si>
  <si>
    <t>Adoquin cuadrado peatonal( .20x.20x.06) concreto color arena.  Indural</t>
  </si>
  <si>
    <t>Combo Avantiplus ref. 301411001. incluye- sanitario avanti Plus- lavamanos Avanti con pedestal-accesorios elite x6 piezas-conjunto mezclador vento- Corona</t>
  </si>
  <si>
    <t>Enchape pared platero gris 0.25x0.43 ref. 437159501- corona</t>
  </si>
  <si>
    <t>Porcelanato piso Etch Negro ref 457322601- Corona</t>
  </si>
  <si>
    <t>CUBIERTA</t>
  </si>
  <si>
    <t>Teja  techmet  A 42-P1000-64</t>
  </si>
  <si>
    <t>Ventana en aluminio anodizado  natural de 0.65x 1.20 cm sistema 7-44 y vidrio incoloro en 5mm templado</t>
  </si>
  <si>
    <t>Ventana en aluminio anodizado  natural de 2.15x1.20 cm  tipo fijo en material de 2"x1", pisavidrio tipo alamo y  vidrio en 5mm templado</t>
  </si>
  <si>
    <t>Ventana en aluminio anodizado natural de 1.20x1.20 cm sistema 7-44 y vidrio incoloro en 5mm templado</t>
  </si>
  <si>
    <t>Cortina metalica enrrollable  3,85X2,58 cm</t>
  </si>
  <si>
    <t>Puertas metalicas naves de 3x2.60 tuberia estructural de 3x1/2 y tubo cuadrado de pulgada calibre 18</t>
  </si>
  <si>
    <t>CARPINTERIA MADERA</t>
  </si>
  <si>
    <t>Mesa de madera en  triplex pizano entamborada enchapada en cedro de 0,60x 0,65 (porteria 1,2)</t>
  </si>
  <si>
    <t>Puerta   entamborada   Eco    marco en cedro de 0.70X2.10 W.C.+ cerradura schlage baño madera platinum</t>
  </si>
  <si>
    <t xml:space="preserve"> Puerta  entamborada    Eco      con marco de cedro de 0.80x2.10 (porteria 1-2)+cerradura schlage oficina madera platinum</t>
  </si>
  <si>
    <t xml:space="preserve">Puerta en madera de correr  entamborada, con doble riel de balinera y marco en cedro de 0.80x2.10 (porteria1-2) </t>
  </si>
  <si>
    <t>INSTALACIONES ELECTRICAS, HIDROSANITARIAS Y ESTRUCTURALES</t>
  </si>
  <si>
    <t>TOTAL OBRA</t>
  </si>
  <si>
    <t>AREA DE PLANTA FISICA</t>
  </si>
  <si>
    <t xml:space="preserve">PRESUPUESTO DE OBRA CIVIL </t>
  </si>
  <si>
    <t>13.1.1</t>
  </si>
  <si>
    <t>13.1.2</t>
  </si>
  <si>
    <t>13.1.3</t>
  </si>
  <si>
    <t>13.1.4</t>
  </si>
  <si>
    <t>13.1.5</t>
  </si>
  <si>
    <t>13.1.6</t>
  </si>
  <si>
    <t>13.2.1</t>
  </si>
  <si>
    <t>13.2.2</t>
  </si>
  <si>
    <t>13.2.3</t>
  </si>
  <si>
    <t>13.2.4</t>
  </si>
  <si>
    <t>13.2.5</t>
  </si>
  <si>
    <t>13.3.1</t>
  </si>
  <si>
    <t>13.4.1</t>
  </si>
  <si>
    <t>13.5.1</t>
  </si>
  <si>
    <t>13.5.2</t>
  </si>
  <si>
    <t>13.5.3</t>
  </si>
  <si>
    <t>13.6.1</t>
  </si>
  <si>
    <t>13.7.1</t>
  </si>
  <si>
    <t>13.7.2</t>
  </si>
  <si>
    <t>13.7.3</t>
  </si>
  <si>
    <t>13.7.4</t>
  </si>
  <si>
    <t>13.7.5</t>
  </si>
  <si>
    <t>13.8.1</t>
  </si>
  <si>
    <t>13.8.2</t>
  </si>
  <si>
    <t>13.8.3</t>
  </si>
  <si>
    <t>13.8.4</t>
  </si>
  <si>
    <t xml:space="preserve"> PORTERIA NORTE</t>
  </si>
  <si>
    <r>
      <t>Construcción de puerta y marco una nave, Tipo PT3 en aluminio anodizado natural ; marco en perfiles 3" x 1" liso U55. Puerta y perfileria T 103, .En perfil entamborado T 166 y U 61, Chapa yale doble manija.Puerta instalada sobre pivotes, Dimensiones 1.10 x altura =  2.20 metros.</t>
    </r>
    <r>
      <rPr>
        <b/>
        <sz val="11"/>
        <rFont val="Calibri"/>
        <family val="2"/>
      </rPr>
      <t xml:space="preserve"> </t>
    </r>
    <r>
      <rPr>
        <sz val="11"/>
        <rFont val="Calibri"/>
        <family val="2"/>
      </rPr>
      <t>Acabado certificado por fabricante.(Ver esquema)</t>
    </r>
  </si>
  <si>
    <t>SUBTOTAL PORTERIA</t>
  </si>
  <si>
    <t>GL</t>
  </si>
  <si>
    <t>INSTALACIONES ELECTRICAS, VOZ Y DATOS AULAS INTELIGENTES</t>
  </si>
  <si>
    <t>Gabinete de pared compacto Andes II 9 RU 53X51X46 Cms.Incluye 2 organizadores de cable y 36 pach cord de 1.0 Mts. Cat 6A Azul</t>
  </si>
  <si>
    <t>Path pannel de 24 puertos RJ 45 CAT 6A Z MAX SIEMON</t>
  </si>
  <si>
    <t>Acometida electrica trifilar desde tablero trifàsico. Un interruptor termomagnètico de incrustar de 2X50. Conductores 3X8 AWG + 1 # 8 linea puesta a tierra, canaleta decorativa 40X25 con accesorios, tubo conduit metàlico galvanizado 1" con accesorios y cajas galvanizadas de paso 4X4 donde se requiera</t>
  </si>
  <si>
    <t>Suministro e instalación Cableado Multimedia. Incluye 4 salidas HDMI, 1 salida video compuesto X 3RCA, AUDIO x 2RCA, audio, audio X2 St. Formato 3.5, 1 video VGA DB15, 2 USB 2.0 tipo A, 1 Toslink, 1 coaxial y 1 RJ45 Cat. 5E.</t>
  </si>
  <si>
    <t>Suministro e instalación cableado sistema amplificación  audio 5 – 1 y micrófonos</t>
  </si>
  <si>
    <t>Acometida eléctrica unidad de potencia ininterrumpida (UPS)</t>
  </si>
  <si>
    <t>ESTRUCTURAS PARA PISOS</t>
  </si>
  <si>
    <t>Construcción e instalación de estructura metálica para piso entarimado, en perfil angular 1/8" x 1 1/2", pintura en aceite color negro, incluye fijación a piso existente con chazo expansivo y tornillo de 2", según diseño</t>
  </si>
  <si>
    <t>KG</t>
  </si>
  <si>
    <t>Construcción de piso base en lámina superboard 17 mm, con sistema de fijación a estructura metálica según normas de fabricante, la cantidad incluye lás áreas de huellas, contrahuellas, rampas</t>
  </si>
  <si>
    <t>Construccion e instalacion de canto para peldaño parte integral del sistema</t>
  </si>
  <si>
    <t>Construccion e instalacion de guarda escoba en madera laminada, color similar al piso, incluye accesorios y fijacion mecanica mediante sistema de pinzas, según fabricante</t>
  </si>
  <si>
    <t>PINTURAS Y ACABADOS</t>
  </si>
  <si>
    <t>Pintura vinilo tipo 1 a tres manos para muros, incluye resanes y estuco en áreas afectadas</t>
  </si>
  <si>
    <t>Pintura vinilo tipo 1 a tres manos para cielo falso, incluye resanes y estuco en áreas afectadas</t>
  </si>
  <si>
    <t>Muro en panel yeso 12 mm.Incluye estructura de soporte en perfilería galvanizada liviana y pintura tres manos viniltex o similar</t>
  </si>
  <si>
    <t xml:space="preserve">CARPINTERIA </t>
  </si>
  <si>
    <t>Suministro e instalacion de puerta PT3 en aluminio anodizado de 1,2m de ancho* 2,20m</t>
  </si>
  <si>
    <t>Suministro e instalaciòn reja de seguridad en varilla cuadrada de 1/2", incluye anticorrosivo y esmalte</t>
  </si>
  <si>
    <t>Construcción de muro de una cara  en laminas de superboard 10 mm, sobre perfileria rolada calibre 24, con tratamiento de juntas con masilla tipo joint compound. Acabado en estuco y pintura blanca tipo vinilo a tres (3) manos, incluye anclaje a losa y pisos existentes</t>
  </si>
  <si>
    <t>Construcción de cielo falso en Superboard, Instalado sobre perfileria rolada calibre 26, cada 40 cm, con tratamiento de juntas tipo joint compound sobre cinta malla.  Incluye estuco y pintura  vinilo Tipo I a tres (3) manos; espesor de lamina de Superboard 6 mm con apertura de huecos para balas y lamparas fluorescentes El cielo falso suspendido con cuelga rigida en angulo galvanizado.</t>
  </si>
  <si>
    <t>Construcción de brocales para pocetas de aseo, ladrillo comun soga, repellado por ambas caras y cartera;  altura de brocal 0.60 mts, incluye enchape en cerámica Valencia de 0,20 x 0,30, color beige.</t>
  </si>
  <si>
    <t>Construcción e instalación piso en baldosa alfa fondo blanco,grano Nº 2 de 30*30 junta perdida, incluy destronque pulida y cristalizado.</t>
  </si>
  <si>
    <t xml:space="preserve">Suministro e instalación de orinal santafé   Ref. 00401 Color: BONE, incluye grifería para orinal automática Ref.703200001,  acoples y accesorios y sifón orinal en P/santafé </t>
  </si>
  <si>
    <t>Estructura metalica portante para ascensor columnas y vigas HEA-180, riostras por piso en angulo  3"*1/4", incl anclaje con 4 platinas 300*300*12mm, (ver diseño).</t>
  </si>
  <si>
    <t>Soportes para vigas IPE-300, incluye perforaciones,anclajes 5/8" con resina epoxica, platinas de 200*400*12mm, incluye anticorrosivo, pintura en aceite.</t>
  </si>
  <si>
    <t>Vigas IPE-300 con sus cuatro quiebres para dos tramos de escalerasy tres tramos rectos, incluye anticorrosivo y pintura en aceite.</t>
  </si>
  <si>
    <t>Concreto de piso barrido  y acolillado de 21 MPA, incluye malla de refuerzo M-084, peldaños, espesor losa =10cm</t>
  </si>
  <si>
    <t>Pasamanos tubulares con tres horizontales y cuatro verticales de 11/2", clb 18 incl anclajes extremos y de piso, incluye anticorrosivo y pintura en aceite.</t>
  </si>
  <si>
    <t>Suministro e instalación de lámpara imperio 2 x 54 W/32 W/120 V, piramidal, con rejilla especular 2".   2 x 1 x 16 celdas chasis coll rolled calibre 26, pintura poliestérica color blanco, libre de amarillamiento, multivoltaje, incluye tubos.</t>
  </si>
  <si>
    <t>Salida para iluminación 110 Voltios en conduit  metalico galvanizado 3/4"  con accesorios.   Conductores No.12 AWG -THHN -THWN Centelsa y un conductor No.12 AWG -THHN-THWN /Cu  Centelsa (verde) línea a tierra, cajas galvanizadas octogonales" (4 x 4" donde se requiera) desde bandeja portacables hasta caja de aparatear</t>
  </si>
  <si>
    <t>Salidas para  tomas dobles monofásicos normales con polo a tierra. Incluye toma  15 Amp. Levitón. Ductos conduit  metalico galvanizado 3/4" con accesorios. Conductores No. 12 AWG-THHN-THWN/Cu.(Verde) Centelsa. Línea a tierra en conductor No.12 AWG-THHN-THWN/Cu. Centelsa (verde) cajas galvanizadas 2 x 4" (4 x 4" donde se requiera) desde bandeja portacables hasta caja de aparatear</t>
  </si>
  <si>
    <t>Salidas para  Energía Regulada que Incluye:   Toma corriente doble 15 Amp. Levitón grado hospitalario, ductos conduit  metalico galvanizado 3/4"  con accesorios. Conductores en cable No. 12AWG-THHN-THWN/Cu Centelsa. Línea a tierra en conductor en cable No.12 AWG-THHN-THWN/Cu. Centelsa (verde) cajas metalicas 4 x 4" con su suplemento metalico. desde bandeja portacables hasta caja de aparatear</t>
  </si>
  <si>
    <r>
      <t>M</t>
    </r>
    <r>
      <rPr>
        <sz val="11"/>
        <color indexed="8"/>
        <rFont val="Calibri"/>
        <family val="2"/>
      </rPr>
      <t>³</t>
    </r>
  </si>
  <si>
    <t>INSTALACIONES HIDROSANITARIAS</t>
  </si>
  <si>
    <t xml:space="preserve">ESTRUCTURA </t>
  </si>
  <si>
    <r>
      <t>M</t>
    </r>
    <r>
      <rPr>
        <sz val="11"/>
        <color indexed="8"/>
        <rFont val="Calibri"/>
        <family val="2"/>
      </rPr>
      <t>²</t>
    </r>
  </si>
  <si>
    <t>PAVIMENTOS</t>
  </si>
  <si>
    <t>INSTALACIONES ELECTRICAS</t>
  </si>
  <si>
    <t>13,9,1</t>
  </si>
  <si>
    <t>13,9,2</t>
  </si>
  <si>
    <t>13,9,3</t>
  </si>
  <si>
    <t>13,9,4</t>
  </si>
  <si>
    <t>13,9,5</t>
  </si>
  <si>
    <t>Construcción de muro doble cara en laminas de superboard 10 mm, sobre perfileria rolada calibre 24 colocada cada 60 cm; con tratamiento de juntas con masilla tipo joint compound sobre cinta malla. Acabado en pintura blanca tipo vinilo I, a tres (3) manos, incluye anclaje a losas y pisos existentes. incluye esquinero dryflex pvc</t>
  </si>
  <si>
    <t>Construcción  dinteles internos en laminas de superboard 10 mm, sobre perfileria rolada calibre 24 colocada cada 60 cm con tratamiento de juntas con masilla tipo joint compound sobre cinta malla. Acabado en estuco y pintura blanca tipo vinilo I, a tres (3) manos, incluye anclaje a losa. Longitud de desarrollo de 1,25 incluye esquinero dryflex pvc</t>
  </si>
  <si>
    <t>Construcción de carteras en laminas de superboard 10 mm,  con tratamiento de juntas con masilla tipo joint compound sobre cinta malla. Acabado estuco y pintura blanca tipo vinilo I, a tres (3) manos. incluye esquinero dryflex pvc</t>
  </si>
  <si>
    <t xml:space="preserve">MAMPOSTERIA, REPELLO, CONCRETOS </t>
  </si>
  <si>
    <t>Pozo  amortiguadores en ccto reforzado impermeabilizado, 21Mpa, hierro doble parrilla 1/2" , cada 15 cms en ambos sentidos en  muros y losa de 30 cms de espesor ( ver diseño).</t>
  </si>
  <si>
    <t>Ducto para shut de basuras de 50 cm *60 cm de  15 m de altura en lámina de acero inoxidable calidad 430, incluye anclaje a estructura.</t>
  </si>
  <si>
    <t xml:space="preserve">Salida de voz o datos  cable categoria 6A </t>
  </si>
  <si>
    <t>Salidas para sistema biometrico, incluye ductos, cajas .</t>
  </si>
  <si>
    <t>Construcción de piso acabado en madera acrílica laminada, incluye espuma superlón 2 mm y plástico calibre 4, espesor de la lámina 7 mm mínimo, Ref. sugerida KLC 32 Abedul CJI, o similar</t>
  </si>
  <si>
    <t>Bote  de material comun</t>
  </si>
  <si>
    <t xml:space="preserve">Excavacion material comun E=0.50 </t>
  </si>
  <si>
    <t>Excavacion  redes instalaciones sanitarias</t>
  </si>
  <si>
    <t>Suministro e instalacion puntos sanitarios 2"</t>
  </si>
  <si>
    <t>Suministro e instalacion puntos sanitarios 4"</t>
  </si>
  <si>
    <t>Suministro e instalacion 2"</t>
  </si>
  <si>
    <t>Suministro e instalacion 4"</t>
  </si>
  <si>
    <t>Suminiostro e instalacion punto hidraulico  1/2" PVC</t>
  </si>
  <si>
    <t>Caja de inspeccion interna 0.60M X 0.60 M (1.10 H)</t>
  </si>
  <si>
    <t>Suministro e instalacion lavamanos y accesorios</t>
  </si>
  <si>
    <t>suministro e instalacion sanitario</t>
  </si>
  <si>
    <t>suministro e instalacion canal en lamina  galvpara agua lluvias</t>
  </si>
  <si>
    <t>Suministro e instalacion bajante 4"</t>
  </si>
  <si>
    <t>Concretro ciclopeo  40*30,CM, CCTO 3000 PSI= 60%, PIEDRA 40%</t>
  </si>
  <si>
    <t>Solado de limpieza E=0.10,  17,5 MPA</t>
  </si>
  <si>
    <t>Columneta en concreto 3000 PSI, 20*20 CM</t>
  </si>
  <si>
    <t>Viiga de cimentacion 20*20 CM, CCTO 3000 PSI incluye formaleta</t>
  </si>
  <si>
    <t>Viga de amarre  en concreto 3000 PSI, 20*10 CM</t>
  </si>
  <si>
    <t>Suministro y colocacion de hierro 60000 PSI</t>
  </si>
  <si>
    <t>Canalizacion y reconstruccion de pavimento en concreto 3500 psi</t>
  </si>
  <si>
    <t>bordillo en concreto de 3000 psi</t>
  </si>
  <si>
    <t>1- Salida alumbrado a  120 Voltios dos lamparas fluorescentes</t>
  </si>
  <si>
    <t xml:space="preserve">2- Salida toma doble con polo a tierra 120 VOLTIOS </t>
  </si>
  <si>
    <t>3- Salida de voz y datos</t>
  </si>
  <si>
    <t>4- Salida toma doble con polo a tierra a 120 VOLTIOS  regulado</t>
  </si>
  <si>
    <t>Suministro e instalacion de BREAKER MONOPOLAR</t>
  </si>
  <si>
    <t>Suministro e instalacion de BREAKER BIPOLAR</t>
  </si>
  <si>
    <t>Suministro e instalacion TABLERO TRIFILAR 8 CIRCUITOS Y Acometida</t>
  </si>
  <si>
    <t>Suministro e instalacion de  CAJA STRIP TIPO TELEFONICO</t>
  </si>
  <si>
    <t>COORDINADOR</t>
  </si>
  <si>
    <t>UNIDAD DE DESARROLLO DE INFRAESTRUCTURA</t>
  </si>
  <si>
    <t>ARQ. DIEGO ANDRES CASTRO  GARCIA</t>
  </si>
  <si>
    <t>Instalacion de fibra optica de 62,5 micrones, incluye 2 bandejas de fibra optica de 6 hilos de las cuales seponchan 4 hilos en los 2 extremos. Incluye ductos, cajas.</t>
  </si>
  <si>
    <t>OBRA CIVIL  BLOQUE ADMINISTRATIVO TERCER Y CUARTO PISO Y OBRAS ADICIONALES EN EL EDIFICIO DE LA FACULTAD DE CIENCIAS CONTABLES, ECONOMICAS Y ADMINISTRATIVAS DE LA UNIVERSIDAD DEL CAUCA</t>
  </si>
</sst>
</file>

<file path=xl/styles.xml><?xml version="1.0" encoding="utf-8"?>
<styleSheet xmlns="http://schemas.openxmlformats.org/spreadsheetml/2006/main">
  <numFmts count="1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 #,##0.00_ ;_ * \-#,##0.00_ ;_ * &quot;-&quot;??_ ;_ @_ "/>
    <numFmt numFmtId="165" formatCode="_-* #,##0.00\ &quot;€&quot;_-;\-* #,##0.00\ &quot;€&quot;_-;_-* &quot;-&quot;??\ &quot;€&quot;_-;_-@_-"/>
    <numFmt numFmtId="166" formatCode="_-* #,##0.00\ _€_-;\-* #,##0.00\ _€_-;_-* &quot;-&quot;??\ _€_-;_-@_-"/>
    <numFmt numFmtId="167" formatCode="0.0"/>
    <numFmt numFmtId="168" formatCode="0.000"/>
    <numFmt numFmtId="169" formatCode="_(* #,##0_);_(* \(#,##0\);_(* &quot;-&quot;??_);_(@_)"/>
    <numFmt numFmtId="170" formatCode="[$$-2C0A]\ #,##0"/>
    <numFmt numFmtId="171" formatCode="_(&quot;$&quot;\ * #,##0_);_(&quot;$&quot;\ * \(#,##0\);_(&quot;$&quot;\ * &quot;-&quot;??_);_(@_)"/>
    <numFmt numFmtId="172" formatCode="_(&quot;$&quot;* #,##0_);_(&quot;$&quot;* \(#,##0\);_(&quot;$&quot;* &quot;-&quot;??_);_(@_)"/>
    <numFmt numFmtId="173" formatCode="_(&quot;$&quot;* #,##0.00_);_(&quot;$&quot;* \(#,##0.00\);_(&quot;$&quot;* &quot;-&quot;??_);_(@_)"/>
    <numFmt numFmtId="174" formatCode="&quot;$&quot;#,##0.00"/>
  </numFmts>
  <fonts count="53">
    <font>
      <sz val="11"/>
      <color theme="1"/>
      <name val="Calibri"/>
      <family val="2"/>
    </font>
    <font>
      <sz val="11"/>
      <color indexed="8"/>
      <name val="Calibri"/>
      <family val="2"/>
    </font>
    <font>
      <sz val="10"/>
      <name val="Arial"/>
      <family val="2"/>
    </font>
    <font>
      <sz val="12"/>
      <color indexed="8"/>
      <name val="Calibri"/>
      <family val="2"/>
    </font>
    <font>
      <sz val="11"/>
      <name val="Verdana"/>
      <family val="2"/>
    </font>
    <font>
      <b/>
      <sz val="12"/>
      <color indexed="8"/>
      <name val="Calibri"/>
      <family val="2"/>
    </font>
    <font>
      <b/>
      <sz val="11"/>
      <color indexed="8"/>
      <name val="Calibri"/>
      <family val="2"/>
    </font>
    <font>
      <sz val="10"/>
      <color indexed="8"/>
      <name val="Calibri"/>
      <family val="2"/>
    </font>
    <font>
      <b/>
      <i/>
      <sz val="11"/>
      <name val="Calibri"/>
      <family val="2"/>
    </font>
    <font>
      <b/>
      <sz val="11"/>
      <name val="Calibri"/>
      <family val="2"/>
    </font>
    <font>
      <sz val="11"/>
      <name val="Calibri"/>
      <family val="2"/>
    </font>
    <font>
      <sz val="8"/>
      <name val="Arial"/>
      <family val="2"/>
    </font>
    <font>
      <sz val="9"/>
      <name val="Arial"/>
      <family val="2"/>
    </font>
    <font>
      <sz val="11"/>
      <name val="Arial"/>
      <family val="2"/>
    </font>
    <font>
      <b/>
      <sz val="11"/>
      <name val="Arial"/>
      <family val="2"/>
    </font>
    <font>
      <b/>
      <sz val="10"/>
      <color indexed="8"/>
      <name val="Arial"/>
      <family val="2"/>
    </font>
    <font>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Calibri"/>
      <family val="2"/>
    </font>
    <font>
      <b/>
      <sz val="12"/>
      <color theme="1"/>
      <name val="Calibri"/>
      <family val="2"/>
    </font>
    <font>
      <b/>
      <sz val="10"/>
      <color theme="1"/>
      <name val="Arial"/>
      <family val="2"/>
    </font>
    <font>
      <sz val="10"/>
      <color theme="1"/>
      <name val="Calibri"/>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bottom style="thin"/>
    </border>
    <border>
      <left style="medium"/>
      <right style="thin"/>
      <top style="thin"/>
      <bottom style="thin"/>
    </border>
    <border>
      <left style="thin"/>
      <right style="thin"/>
      <top style="medium"/>
      <bottom style="medium"/>
    </border>
    <border>
      <left style="thin"/>
      <right style="thin"/>
      <top style="medium"/>
      <bottom/>
    </border>
    <border>
      <left style="thin"/>
      <right/>
      <top style="medium"/>
      <bottom/>
    </border>
    <border>
      <left style="thin"/>
      <right style="thin"/>
      <top/>
      <bottom/>
    </border>
    <border>
      <left/>
      <right/>
      <top style="thin"/>
      <bottom style="thin"/>
    </border>
    <border>
      <left style="thin">
        <color indexed="8"/>
      </left>
      <right style="thin">
        <color indexed="8"/>
      </right>
      <top style="thin">
        <color indexed="8"/>
      </top>
      <bottom style="thin">
        <color indexed="8"/>
      </bottom>
    </border>
    <border>
      <left style="thin"/>
      <right/>
      <top/>
      <bottom style="thin"/>
    </border>
    <border>
      <left/>
      <right/>
      <top/>
      <bottom style="thin"/>
    </border>
  </borders>
  <cellStyleXfs count="8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166" fontId="0" fillId="0" borderId="0" applyFont="0" applyFill="0" applyBorder="0" applyAlignment="0" applyProtection="0"/>
    <xf numFmtId="41" fontId="0" fillId="0" borderId="0" applyFont="0" applyFill="0" applyBorder="0" applyAlignment="0" applyProtection="0"/>
    <xf numFmtId="164" fontId="2" fillId="0" borderId="0" applyFont="0" applyFill="0" applyBorder="0" applyAlignment="0" applyProtection="0"/>
    <xf numFmtId="165" fontId="0" fillId="0" borderId="0" applyFont="0" applyFill="0" applyBorder="0" applyAlignment="0" applyProtection="0"/>
    <xf numFmtId="42" fontId="0" fillId="0" borderId="0" applyFont="0" applyFill="0" applyBorder="0" applyAlignment="0" applyProtection="0"/>
    <xf numFmtId="165" fontId="1" fillId="0" borderId="0" applyFont="0" applyFill="0" applyBorder="0" applyAlignment="0" applyProtection="0"/>
    <xf numFmtId="168" fontId="4"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183">
    <xf numFmtId="0" fontId="0" fillId="0" borderId="0" xfId="0" applyFont="1" applyAlignment="1">
      <alignment/>
    </xf>
    <xf numFmtId="0" fontId="48" fillId="0" borderId="10" xfId="0" applyFont="1" applyFill="1" applyBorder="1" applyAlignment="1">
      <alignment vertical="center"/>
    </xf>
    <xf numFmtId="0" fontId="48" fillId="0" borderId="10" xfId="0" applyFont="1" applyFill="1" applyBorder="1" applyAlignment="1">
      <alignment horizontal="center" vertical="center"/>
    </xf>
    <xf numFmtId="0" fontId="10" fillId="0" borderId="11" xfId="73" applyFont="1" applyFill="1" applyBorder="1" applyAlignment="1">
      <alignment horizontal="left" vertical="center" wrapText="1"/>
      <protection/>
    </xf>
    <xf numFmtId="0" fontId="10" fillId="0" borderId="11" xfId="56" applyFont="1" applyFill="1" applyBorder="1" applyAlignment="1">
      <alignment horizontal="left" vertical="center" wrapText="1"/>
      <protection/>
    </xf>
    <xf numFmtId="0" fontId="10" fillId="0" borderId="11" xfId="61" applyNumberFormat="1" applyFont="1" applyFill="1" applyBorder="1" applyAlignment="1">
      <alignment horizontal="justify" vertical="center" wrapText="1"/>
      <protection/>
    </xf>
    <xf numFmtId="0" fontId="6" fillId="0" borderId="10"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10" fillId="0" borderId="10" xfId="61" applyNumberFormat="1" applyFont="1" applyFill="1" applyBorder="1" applyAlignment="1">
      <alignment horizontal="justify" vertical="center" wrapText="1"/>
      <protection/>
    </xf>
    <xf numFmtId="0" fontId="0" fillId="0" borderId="10" xfId="0" applyFont="1" applyFill="1" applyBorder="1" applyAlignment="1">
      <alignment horizontal="center" vertical="center"/>
    </xf>
    <xf numFmtId="0" fontId="10" fillId="0" borderId="10" xfId="74" applyFont="1" applyFill="1" applyBorder="1" applyAlignment="1">
      <alignment horizontal="center" vertical="center"/>
      <protection/>
    </xf>
    <xf numFmtId="0" fontId="10" fillId="0" borderId="10" xfId="75" applyFont="1" applyFill="1" applyBorder="1" applyAlignment="1">
      <alignment horizontal="center" vertical="center" wrapText="1"/>
      <protection/>
    </xf>
    <xf numFmtId="3" fontId="10" fillId="0" borderId="10" xfId="75" applyNumberFormat="1" applyFont="1" applyFill="1" applyBorder="1" applyAlignment="1">
      <alignment horizontal="center" vertical="center" wrapText="1"/>
      <protection/>
    </xf>
    <xf numFmtId="2" fontId="10" fillId="0" borderId="10" xfId="74" applyNumberFormat="1" applyFont="1" applyFill="1" applyBorder="1" applyAlignment="1">
      <alignment horizontal="center" vertical="center"/>
      <protection/>
    </xf>
    <xf numFmtId="3" fontId="10" fillId="0" borderId="12" xfId="75" applyNumberFormat="1" applyFont="1" applyFill="1" applyBorder="1" applyAlignment="1">
      <alignment horizontal="center" vertical="center" wrapText="1"/>
      <protection/>
    </xf>
    <xf numFmtId="0" fontId="9" fillId="0" borderId="13" xfId="74" applyFont="1" applyFill="1" applyBorder="1" applyAlignment="1">
      <alignment horizontal="center" vertical="center"/>
      <protection/>
    </xf>
    <xf numFmtId="167" fontId="10" fillId="0" borderId="10" xfId="69" applyNumberFormat="1" applyFont="1" applyFill="1" applyBorder="1" applyAlignment="1">
      <alignment horizontal="center" vertical="center"/>
      <protection/>
    </xf>
    <xf numFmtId="0" fontId="0" fillId="0" borderId="0" xfId="0" applyFont="1" applyFill="1" applyAlignment="1">
      <alignment vertical="center"/>
    </xf>
    <xf numFmtId="0" fontId="9" fillId="0" borderId="0" xfId="0" applyNumberFormat="1" applyFont="1" applyFill="1" applyBorder="1" applyAlignment="1">
      <alignment horizontal="center" vertical="center" wrapText="1"/>
    </xf>
    <xf numFmtId="0" fontId="9" fillId="0" borderId="0" xfId="0" applyFont="1" applyFill="1" applyBorder="1" applyAlignment="1" applyProtection="1">
      <alignment vertical="center"/>
      <protection locked="0"/>
    </xf>
    <xf numFmtId="0" fontId="47"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167" fontId="6" fillId="0" borderId="10" xfId="0" applyNumberFormat="1" applyFont="1" applyFill="1" applyBorder="1" applyAlignment="1">
      <alignment horizontal="center" vertical="center"/>
    </xf>
    <xf numFmtId="0" fontId="6" fillId="0" borderId="10" xfId="0" applyFont="1" applyFill="1" applyBorder="1" applyAlignment="1">
      <alignment vertical="center" wrapText="1"/>
    </xf>
    <xf numFmtId="0" fontId="10" fillId="0" borderId="10" xfId="67" applyFont="1" applyFill="1" applyBorder="1" applyAlignment="1">
      <alignment horizontal="center" vertical="center"/>
      <protection/>
    </xf>
    <xf numFmtId="0" fontId="9" fillId="0" borderId="10" xfId="67" applyFont="1" applyFill="1" applyBorder="1" applyAlignment="1">
      <alignment horizontal="center" vertical="center"/>
      <protection/>
    </xf>
    <xf numFmtId="0" fontId="47" fillId="0" borderId="0" xfId="0" applyFont="1" applyFill="1" applyAlignment="1">
      <alignment vertical="center"/>
    </xf>
    <xf numFmtId="0" fontId="10" fillId="0" borderId="10" xfId="69" applyFont="1" applyFill="1" applyBorder="1" applyAlignment="1">
      <alignment horizontal="center" vertical="center"/>
      <protection/>
    </xf>
    <xf numFmtId="167" fontId="10" fillId="0" borderId="10" xfId="67" applyNumberFormat="1" applyFont="1" applyFill="1" applyBorder="1" applyAlignment="1">
      <alignment horizontal="center" vertical="center"/>
      <protection/>
    </xf>
    <xf numFmtId="2" fontId="10" fillId="0" borderId="10" xfId="67" applyNumberFormat="1" applyFont="1" applyFill="1" applyBorder="1" applyAlignment="1">
      <alignment horizontal="center" vertical="center"/>
      <protection/>
    </xf>
    <xf numFmtId="167" fontId="9" fillId="0" borderId="10" xfId="67" applyNumberFormat="1" applyFont="1" applyFill="1" applyBorder="1" applyAlignment="1">
      <alignment horizontal="center" vertical="center"/>
      <protection/>
    </xf>
    <xf numFmtId="167" fontId="0" fillId="0" borderId="10" xfId="0" applyNumberFormat="1" applyFont="1" applyFill="1" applyBorder="1" applyAlignment="1">
      <alignment horizontal="center" vertical="center"/>
    </xf>
    <xf numFmtId="0" fontId="10" fillId="0" borderId="10" xfId="57" applyFont="1" applyFill="1" applyBorder="1" applyAlignment="1">
      <alignment horizontal="center" vertical="center"/>
      <protection/>
    </xf>
    <xf numFmtId="0" fontId="9" fillId="0" borderId="10" xfId="59" applyFont="1" applyFill="1" applyBorder="1" applyAlignment="1">
      <alignment horizontal="center" vertical="center"/>
      <protection/>
    </xf>
    <xf numFmtId="0" fontId="10" fillId="0" borderId="10" xfId="60" applyFont="1" applyFill="1" applyBorder="1" applyAlignment="1">
      <alignment horizontal="center" vertical="center"/>
      <protection/>
    </xf>
    <xf numFmtId="0" fontId="10" fillId="0" borderId="10" xfId="61" applyFont="1" applyFill="1" applyBorder="1" applyAlignment="1">
      <alignment horizontal="center" vertical="center"/>
      <protection/>
    </xf>
    <xf numFmtId="0" fontId="0" fillId="0" borderId="0" xfId="0" applyFont="1" applyFill="1" applyAlignment="1">
      <alignment horizontal="center" vertical="center"/>
    </xf>
    <xf numFmtId="0" fontId="0" fillId="0" borderId="14"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3" xfId="0" applyFont="1" applyFill="1" applyBorder="1" applyAlignment="1">
      <alignment horizontal="center" vertical="center"/>
    </xf>
    <xf numFmtId="0" fontId="10" fillId="0" borderId="10" xfId="62" applyFont="1" applyFill="1" applyBorder="1" applyAlignment="1">
      <alignment horizontal="center" vertical="center"/>
      <protection/>
    </xf>
    <xf numFmtId="0" fontId="10" fillId="0" borderId="15" xfId="75" applyFont="1" applyFill="1" applyBorder="1" applyAlignment="1">
      <alignment horizontal="justify" vertical="center" wrapText="1"/>
      <protection/>
    </xf>
    <xf numFmtId="0" fontId="10" fillId="0" borderId="11" xfId="75" applyFont="1" applyFill="1" applyBorder="1" applyAlignment="1">
      <alignment horizontal="justify" vertical="center" wrapText="1"/>
      <protection/>
    </xf>
    <xf numFmtId="0" fontId="10" fillId="0" borderId="10" xfId="75" applyFont="1" applyFill="1" applyBorder="1" applyAlignment="1">
      <alignment horizontal="justify" vertical="center" wrapText="1"/>
      <protection/>
    </xf>
    <xf numFmtId="0" fontId="10" fillId="0" borderId="16" xfId="69" applyFont="1" applyFill="1" applyBorder="1" applyAlignment="1">
      <alignment horizontal="center" vertical="center"/>
      <protection/>
    </xf>
    <xf numFmtId="0" fontId="0" fillId="0" borderId="0" xfId="0" applyFill="1" applyAlignment="1">
      <alignment vertical="center"/>
    </xf>
    <xf numFmtId="167" fontId="47" fillId="0" borderId="10" xfId="0" applyNumberFormat="1" applyFont="1" applyFill="1" applyBorder="1" applyAlignment="1">
      <alignment horizontal="center" vertical="center"/>
    </xf>
    <xf numFmtId="0" fontId="9" fillId="0" borderId="13" xfId="75" applyFont="1" applyFill="1" applyBorder="1" applyAlignment="1">
      <alignment horizontal="justify" vertical="center" wrapText="1"/>
      <protection/>
    </xf>
    <xf numFmtId="0" fontId="0" fillId="0" borderId="13" xfId="0" applyFont="1" applyFill="1" applyBorder="1" applyAlignment="1">
      <alignment vertical="center"/>
    </xf>
    <xf numFmtId="0" fontId="0" fillId="0" borderId="10" xfId="0" applyFont="1" applyFill="1" applyBorder="1" applyAlignment="1">
      <alignment vertical="center" wrapText="1"/>
    </xf>
    <xf numFmtId="0" fontId="47" fillId="0" borderId="10"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47" fillId="0" borderId="13" xfId="0" applyFont="1" applyFill="1" applyBorder="1" applyAlignment="1">
      <alignment horizontal="left" vertical="center"/>
    </xf>
    <xf numFmtId="0" fontId="47" fillId="0" borderId="13" xfId="0" applyFont="1" applyFill="1" applyBorder="1" applyAlignment="1">
      <alignment horizontal="left" vertical="center" wrapText="1"/>
    </xf>
    <xf numFmtId="4" fontId="0" fillId="0" borderId="13" xfId="0" applyNumberFormat="1" applyFont="1" applyFill="1" applyBorder="1" applyAlignment="1">
      <alignment horizontal="center" vertical="center"/>
    </xf>
    <xf numFmtId="0" fontId="49" fillId="0" borderId="13" xfId="0" applyFont="1" applyFill="1" applyBorder="1" applyAlignment="1">
      <alignment horizontal="left" vertical="center" wrapText="1"/>
    </xf>
    <xf numFmtId="0" fontId="48" fillId="0" borderId="13" xfId="0" applyFont="1" applyFill="1" applyBorder="1" applyAlignment="1">
      <alignment vertical="center"/>
    </xf>
    <xf numFmtId="0" fontId="48" fillId="0" borderId="13" xfId="0" applyFont="1" applyFill="1" applyBorder="1" applyAlignment="1">
      <alignment horizontal="center" vertical="center"/>
    </xf>
    <xf numFmtId="170" fontId="48" fillId="0" borderId="13" xfId="0" applyNumberFormat="1" applyFont="1" applyFill="1" applyBorder="1" applyAlignment="1">
      <alignment vertical="center"/>
    </xf>
    <xf numFmtId="0" fontId="48" fillId="0" borderId="0" xfId="0" applyFont="1" applyFill="1" applyAlignment="1">
      <alignment vertical="center"/>
    </xf>
    <xf numFmtId="0" fontId="0" fillId="0" borderId="0" xfId="0" applyFill="1" applyAlignment="1">
      <alignment horizontal="right" vertical="center"/>
    </xf>
    <xf numFmtId="0" fontId="10" fillId="0" borderId="11" xfId="61" applyNumberFormat="1" applyFont="1" applyFill="1" applyBorder="1" applyAlignment="1">
      <alignment horizontal="center" vertical="center" wrapText="1"/>
      <protection/>
    </xf>
    <xf numFmtId="0" fontId="9" fillId="0" borderId="0" xfId="0" applyFont="1" applyFill="1" applyBorder="1" applyAlignment="1" applyProtection="1">
      <alignment horizontal="center" vertical="center"/>
      <protection locked="0"/>
    </xf>
    <xf numFmtId="0" fontId="11" fillId="0" borderId="0" xfId="0" applyFont="1" applyAlignment="1">
      <alignment/>
    </xf>
    <xf numFmtId="0" fontId="11" fillId="0" borderId="10" xfId="0" applyFont="1" applyFill="1" applyBorder="1" applyAlignment="1">
      <alignment horizontal="right"/>
    </xf>
    <xf numFmtId="2" fontId="5" fillId="0" borderId="10" xfId="0" applyNumberFormat="1" applyFont="1" applyFill="1" applyBorder="1" applyAlignment="1">
      <alignment/>
    </xf>
    <xf numFmtId="2" fontId="0" fillId="0" borderId="10" xfId="0" applyNumberFormat="1" applyFill="1" applyBorder="1" applyAlignment="1">
      <alignment/>
    </xf>
    <xf numFmtId="0" fontId="7" fillId="0" borderId="10" xfId="0" applyFont="1" applyFill="1" applyBorder="1" applyAlignment="1">
      <alignment/>
    </xf>
    <xf numFmtId="2" fontId="0" fillId="0" borderId="10" xfId="0" applyNumberFormat="1" applyFont="1" applyFill="1" applyBorder="1" applyAlignment="1">
      <alignment/>
    </xf>
    <xf numFmtId="2" fontId="0" fillId="0" borderId="0" xfId="0" applyNumberFormat="1" applyFill="1" applyBorder="1" applyAlignment="1">
      <alignment/>
    </xf>
    <xf numFmtId="0" fontId="50" fillId="0" borderId="17" xfId="0" applyFont="1" applyFill="1" applyBorder="1" applyAlignment="1">
      <alignment horizontal="center"/>
    </xf>
    <xf numFmtId="3" fontId="47" fillId="0" borderId="13" xfId="0" applyNumberFormat="1" applyFont="1" applyFill="1" applyBorder="1" applyAlignment="1">
      <alignment vertical="center"/>
    </xf>
    <xf numFmtId="3" fontId="49" fillId="0" borderId="13" xfId="0" applyNumberFormat="1" applyFont="1" applyFill="1" applyBorder="1" applyAlignment="1">
      <alignment vertical="center"/>
    </xf>
    <xf numFmtId="0" fontId="0" fillId="0" borderId="10" xfId="0" applyFill="1" applyBorder="1" applyAlignment="1">
      <alignment horizontal="left" vertical="center" wrapText="1"/>
    </xf>
    <xf numFmtId="0" fontId="50" fillId="0" borderId="18" xfId="0" applyFont="1" applyFill="1" applyBorder="1" applyAlignment="1">
      <alignment horizontal="center"/>
    </xf>
    <xf numFmtId="169" fontId="50" fillId="0" borderId="18" xfId="46" applyNumberFormat="1" applyFont="1" applyFill="1" applyBorder="1" applyAlignment="1">
      <alignment/>
    </xf>
    <xf numFmtId="169" fontId="50" fillId="0" borderId="19" xfId="46" applyNumberFormat="1" applyFont="1" applyFill="1" applyBorder="1" applyAlignment="1">
      <alignment/>
    </xf>
    <xf numFmtId="174" fontId="47" fillId="0" borderId="10" xfId="0" applyNumberFormat="1" applyFont="1" applyFill="1" applyBorder="1" applyAlignment="1">
      <alignment/>
    </xf>
    <xf numFmtId="0" fontId="51" fillId="0" borderId="0" xfId="0" applyFont="1" applyFill="1" applyAlignment="1">
      <alignment vertical="center"/>
    </xf>
    <xf numFmtId="0" fontId="51" fillId="0" borderId="0" xfId="0" applyFont="1" applyFill="1" applyAlignment="1">
      <alignment horizontal="center" vertical="center"/>
    </xf>
    <xf numFmtId="0" fontId="51" fillId="0" borderId="0" xfId="0" applyFont="1" applyFill="1" applyAlignment="1">
      <alignment horizontal="left" vertical="center"/>
    </xf>
    <xf numFmtId="0" fontId="10" fillId="0" borderId="11" xfId="67" applyNumberFormat="1" applyFont="1" applyFill="1" applyBorder="1" applyAlignment="1">
      <alignment horizontal="justify" vertical="center" wrapText="1"/>
      <protection/>
    </xf>
    <xf numFmtId="0" fontId="10" fillId="0" borderId="10" xfId="69" applyNumberFormat="1" applyFont="1" applyFill="1" applyBorder="1" applyAlignment="1">
      <alignment horizontal="center" vertical="center" wrapText="1"/>
      <protection/>
    </xf>
    <xf numFmtId="43" fontId="0" fillId="0" borderId="10" xfId="48" applyNumberFormat="1" applyFont="1" applyFill="1" applyBorder="1" applyAlignment="1">
      <alignment horizontal="center" vertical="center" wrapText="1"/>
    </xf>
    <xf numFmtId="170" fontId="0" fillId="0" borderId="10" xfId="0" applyNumberFormat="1" applyFont="1" applyFill="1" applyBorder="1" applyAlignment="1">
      <alignment vertical="center" wrapText="1"/>
    </xf>
    <xf numFmtId="0" fontId="9" fillId="0" borderId="11" xfId="67" applyNumberFormat="1" applyFont="1" applyFill="1" applyBorder="1" applyAlignment="1">
      <alignment horizontal="justify" vertical="center" wrapText="1"/>
      <protection/>
    </xf>
    <xf numFmtId="0" fontId="9" fillId="0" borderId="10" xfId="69" applyNumberFormat="1" applyFont="1" applyFill="1" applyBorder="1" applyAlignment="1">
      <alignment horizontal="center" vertical="center" wrapText="1"/>
      <protection/>
    </xf>
    <xf numFmtId="43" fontId="47" fillId="0" borderId="10" xfId="48" applyNumberFormat="1" applyFont="1" applyFill="1" applyBorder="1" applyAlignment="1">
      <alignment horizontal="center" vertical="center" wrapText="1"/>
    </xf>
    <xf numFmtId="170" fontId="47" fillId="0" borderId="10" xfId="0" applyNumberFormat="1" applyFont="1" applyFill="1" applyBorder="1" applyAlignment="1">
      <alignment vertical="center" wrapText="1"/>
    </xf>
    <xf numFmtId="0" fontId="10" fillId="0" borderId="11" xfId="69" applyNumberFormat="1" applyFont="1" applyFill="1" applyBorder="1" applyAlignment="1">
      <alignment horizontal="justify" vertical="center" wrapText="1"/>
      <protection/>
    </xf>
    <xf numFmtId="0" fontId="10" fillId="0" borderId="11" xfId="70" applyNumberFormat="1" applyFont="1" applyFill="1" applyBorder="1" applyAlignment="1">
      <alignment horizontal="justify" vertical="center" wrapText="1"/>
      <protection/>
    </xf>
    <xf numFmtId="0" fontId="10" fillId="0" borderId="10" xfId="70" applyNumberFormat="1" applyFont="1" applyFill="1" applyBorder="1" applyAlignment="1">
      <alignment horizontal="center" vertical="center" wrapText="1"/>
      <protection/>
    </xf>
    <xf numFmtId="0" fontId="10" fillId="0" borderId="11" xfId="72" applyNumberFormat="1" applyFont="1" applyFill="1" applyBorder="1" applyAlignment="1">
      <alignment horizontal="justify" vertical="center" wrapText="1"/>
      <protection/>
    </xf>
    <xf numFmtId="4" fontId="10" fillId="0" borderId="10" xfId="72" applyNumberFormat="1" applyFont="1" applyFill="1" applyBorder="1" applyAlignment="1">
      <alignment horizontal="center" vertical="center" wrapText="1"/>
      <protection/>
    </xf>
    <xf numFmtId="0" fontId="10" fillId="0" borderId="11" xfId="59" applyNumberFormat="1" applyFont="1" applyFill="1" applyBorder="1" applyAlignment="1">
      <alignment horizontal="justify" vertical="center" wrapText="1"/>
      <protection/>
    </xf>
    <xf numFmtId="0" fontId="10" fillId="0" borderId="10" xfId="59" applyNumberFormat="1" applyFont="1" applyFill="1" applyBorder="1" applyAlignment="1">
      <alignment horizontal="center" vertical="center" wrapText="1"/>
      <protection/>
    </xf>
    <xf numFmtId="43" fontId="10" fillId="0" borderId="10" xfId="48" applyNumberFormat="1" applyFont="1" applyFill="1" applyBorder="1" applyAlignment="1">
      <alignment horizontal="center" vertical="center" wrapText="1"/>
    </xf>
    <xf numFmtId="0" fontId="10" fillId="0" borderId="11" xfId="64" applyNumberFormat="1" applyFont="1" applyFill="1" applyBorder="1" applyAlignment="1">
      <alignment horizontal="justify" vertical="center" wrapText="1"/>
      <protection/>
    </xf>
    <xf numFmtId="0" fontId="10" fillId="0" borderId="10" xfId="64" applyNumberFormat="1" applyFont="1" applyFill="1" applyBorder="1" applyAlignment="1">
      <alignment horizontal="center" vertical="center" wrapText="1"/>
      <protection/>
    </xf>
    <xf numFmtId="43" fontId="6" fillId="0" borderId="10" xfId="48" applyNumberFormat="1" applyFont="1" applyFill="1" applyBorder="1" applyAlignment="1">
      <alignment horizontal="center" vertical="center" wrapText="1"/>
    </xf>
    <xf numFmtId="0" fontId="10" fillId="0" borderId="11" xfId="55" applyFont="1" applyFill="1" applyBorder="1" applyAlignment="1">
      <alignment horizontal="justify" vertical="center" wrapText="1"/>
      <protection/>
    </xf>
    <xf numFmtId="0" fontId="10" fillId="0" borderId="10" xfId="55" applyNumberFormat="1" applyFont="1" applyFill="1" applyBorder="1" applyAlignment="1">
      <alignment horizontal="center" vertical="center" wrapText="1"/>
      <protection/>
    </xf>
    <xf numFmtId="0" fontId="10" fillId="0" borderId="10" xfId="56" applyFont="1" applyFill="1" applyBorder="1" applyAlignment="1">
      <alignment horizontal="center" vertical="center" wrapText="1"/>
      <protection/>
    </xf>
    <xf numFmtId="0" fontId="10" fillId="0" borderId="10" xfId="0" applyFont="1" applyFill="1" applyBorder="1" applyAlignment="1">
      <alignment horizontal="justify" vertical="center" wrapText="1"/>
    </xf>
    <xf numFmtId="0" fontId="10" fillId="0" borderId="10" xfId="0" applyNumberFormat="1" applyFont="1" applyFill="1" applyBorder="1" applyAlignment="1">
      <alignment horizontal="justify" vertical="center" wrapText="1"/>
    </xf>
    <xf numFmtId="0" fontId="9" fillId="0" borderId="11" xfId="0" applyNumberFormat="1" applyFont="1" applyFill="1" applyBorder="1" applyAlignment="1">
      <alignment horizontal="justify" vertical="center" wrapText="1"/>
    </xf>
    <xf numFmtId="0" fontId="9" fillId="0" borderId="11" xfId="0" applyNumberFormat="1" applyFont="1" applyFill="1" applyBorder="1" applyAlignment="1">
      <alignment horizontal="left" vertical="center" wrapText="1"/>
    </xf>
    <xf numFmtId="0" fontId="10" fillId="0" borderId="11" xfId="0" applyNumberFormat="1" applyFont="1" applyFill="1" applyBorder="1" applyAlignment="1">
      <alignment horizontal="justify" vertical="center" wrapText="1"/>
    </xf>
    <xf numFmtId="0" fontId="10" fillId="0" borderId="11" xfId="57" applyNumberFormat="1" applyFont="1" applyFill="1" applyBorder="1" applyAlignment="1">
      <alignment horizontal="justify" vertical="center" wrapText="1"/>
      <protection/>
    </xf>
    <xf numFmtId="0" fontId="10" fillId="0" borderId="10" xfId="57" applyNumberFormat="1" applyFont="1" applyFill="1" applyBorder="1" applyAlignment="1">
      <alignment horizontal="center" vertical="center" wrapText="1"/>
      <protection/>
    </xf>
    <xf numFmtId="43" fontId="1" fillId="0" borderId="10" xfId="48" applyNumberFormat="1" applyFont="1" applyFill="1" applyBorder="1" applyAlignment="1">
      <alignment horizontal="center" vertical="center" wrapText="1"/>
    </xf>
    <xf numFmtId="0" fontId="10" fillId="0" borderId="11" xfId="58" applyNumberFormat="1" applyFont="1" applyFill="1" applyBorder="1" applyAlignment="1">
      <alignment horizontal="justify" vertical="center" wrapText="1"/>
      <protection/>
    </xf>
    <xf numFmtId="0" fontId="10" fillId="0" borderId="10" xfId="58" applyNumberFormat="1" applyFont="1" applyFill="1" applyBorder="1" applyAlignment="1">
      <alignment horizontal="center" vertical="center" wrapText="1"/>
      <protection/>
    </xf>
    <xf numFmtId="0" fontId="10" fillId="0" borderId="10" xfId="63" applyNumberFormat="1" applyFont="1" applyFill="1" applyBorder="1" applyAlignment="1">
      <alignment horizontal="center" vertical="center" wrapText="1"/>
      <protection/>
    </xf>
    <xf numFmtId="0" fontId="10" fillId="0" borderId="11" xfId="62" applyNumberFormat="1" applyFont="1" applyFill="1" applyBorder="1" applyAlignment="1">
      <alignment horizontal="justify" vertical="center" wrapText="1"/>
      <protection/>
    </xf>
    <xf numFmtId="0" fontId="10" fillId="0" borderId="10" xfId="62" applyNumberFormat="1" applyFont="1" applyFill="1" applyBorder="1" applyAlignment="1">
      <alignment horizontal="center" vertical="center" wrapText="1"/>
      <protection/>
    </xf>
    <xf numFmtId="0" fontId="47" fillId="0" borderId="10" xfId="0" applyFont="1" applyFill="1" applyBorder="1" applyAlignment="1">
      <alignment vertical="center" wrapText="1"/>
    </xf>
    <xf numFmtId="0" fontId="47" fillId="0" borderId="10"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3" xfId="0" applyFont="1" applyFill="1" applyBorder="1" applyAlignment="1">
      <alignment horizontal="center" vertical="center" wrapText="1"/>
    </xf>
    <xf numFmtId="171" fontId="6" fillId="0" borderId="10" xfId="49" applyNumberFormat="1" applyFont="1" applyFill="1" applyBorder="1" applyAlignment="1">
      <alignment horizontal="center" vertical="center" wrapText="1"/>
    </xf>
    <xf numFmtId="0" fontId="9" fillId="0" borderId="14" xfId="0" applyFont="1" applyFill="1" applyBorder="1" applyAlignment="1" applyProtection="1">
      <alignment vertical="center" wrapText="1"/>
      <protection locked="0"/>
    </xf>
    <xf numFmtId="0" fontId="9" fillId="0" borderId="21" xfId="0" applyFont="1" applyFill="1" applyBorder="1" applyAlignment="1" applyProtection="1">
      <alignment horizontal="center" vertical="center" wrapText="1"/>
      <protection locked="0"/>
    </xf>
    <xf numFmtId="0" fontId="9" fillId="0" borderId="11" xfId="0" applyFont="1" applyFill="1" applyBorder="1" applyAlignment="1" applyProtection="1">
      <alignment vertical="center" wrapText="1"/>
      <protection locked="0"/>
    </xf>
    <xf numFmtId="172" fontId="10" fillId="0" borderId="10" xfId="52" applyNumberFormat="1" applyFont="1" applyFill="1" applyBorder="1" applyAlignment="1">
      <alignment vertical="center" wrapText="1"/>
    </xf>
    <xf numFmtId="0" fontId="14" fillId="0" borderId="10" xfId="0" applyFont="1" applyFill="1" applyBorder="1" applyAlignment="1">
      <alignment horizontal="justify" vertical="center" wrapText="1"/>
    </xf>
    <xf numFmtId="0" fontId="11" fillId="0" borderId="10" xfId="0" applyFont="1" applyFill="1" applyBorder="1" applyAlignment="1">
      <alignment horizontal="center" vertical="center" wrapText="1"/>
    </xf>
    <xf numFmtId="4" fontId="11" fillId="0" borderId="12" xfId="0" applyNumberFormat="1" applyFont="1" applyFill="1" applyBorder="1" applyAlignment="1">
      <alignment horizontal="center" vertical="center" wrapText="1"/>
    </xf>
    <xf numFmtId="4" fontId="11" fillId="0" borderId="10" xfId="0" applyNumberFormat="1" applyFont="1" applyFill="1" applyBorder="1" applyAlignment="1">
      <alignment vertical="center" wrapText="1"/>
    </xf>
    <xf numFmtId="0" fontId="13" fillId="0" borderId="10" xfId="0" applyFont="1" applyFill="1" applyBorder="1" applyAlignment="1">
      <alignment horizontal="justify" vertical="center" wrapText="1"/>
    </xf>
    <xf numFmtId="0" fontId="12" fillId="0" borderId="10" xfId="0" applyFont="1" applyFill="1" applyBorder="1" applyAlignment="1">
      <alignment horizontal="center" vertical="center" wrapText="1"/>
    </xf>
    <xf numFmtId="0" fontId="13" fillId="0" borderId="22" xfId="0" applyFont="1" applyFill="1" applyBorder="1" applyAlignment="1">
      <alignment horizontal="justify" vertical="center" wrapText="1"/>
    </xf>
    <xf numFmtId="170" fontId="10" fillId="0" borderId="10" xfId="0" applyNumberFormat="1" applyFont="1" applyFill="1" applyBorder="1" applyAlignment="1">
      <alignment vertical="center" wrapText="1"/>
    </xf>
    <xf numFmtId="0" fontId="10" fillId="0" borderId="10" xfId="74" applyFont="1" applyFill="1" applyBorder="1" applyAlignment="1">
      <alignment horizontal="center" vertical="center" wrapText="1"/>
      <protection/>
    </xf>
    <xf numFmtId="173" fontId="9" fillId="0" borderId="10" xfId="52" applyNumberFormat="1" applyFont="1" applyFill="1" applyBorder="1" applyAlignment="1">
      <alignment horizontal="center" vertical="center" wrapText="1"/>
    </xf>
    <xf numFmtId="0" fontId="9" fillId="0" borderId="10" xfId="0" applyFont="1" applyFill="1" applyBorder="1" applyAlignment="1" applyProtection="1">
      <alignment vertical="center" wrapText="1"/>
      <protection locked="0"/>
    </xf>
    <xf numFmtId="0" fontId="9" fillId="0" borderId="10" xfId="0" applyFont="1" applyFill="1" applyBorder="1" applyAlignment="1" applyProtection="1">
      <alignment horizontal="center" vertical="center" wrapText="1"/>
      <protection locked="0"/>
    </xf>
    <xf numFmtId="0" fontId="10" fillId="0" borderId="10" xfId="0" applyNumberFormat="1" applyFont="1" applyFill="1" applyBorder="1" applyAlignment="1">
      <alignment horizontal="center" vertical="center" wrapText="1"/>
    </xf>
    <xf numFmtId="4" fontId="10" fillId="0" borderId="10" xfId="69" applyNumberFormat="1" applyFont="1" applyFill="1" applyBorder="1" applyAlignment="1">
      <alignment horizontal="center" vertical="center" wrapText="1"/>
      <protection/>
    </xf>
    <xf numFmtId="4" fontId="10" fillId="0" borderId="10" xfId="0" applyNumberFormat="1" applyFont="1" applyFill="1" applyBorder="1" applyAlignment="1">
      <alignment horizontal="center" vertical="center" wrapText="1"/>
    </xf>
    <xf numFmtId="0" fontId="10" fillId="0" borderId="10" xfId="54" applyNumberFormat="1" applyFont="1" applyFill="1" applyBorder="1" applyAlignment="1">
      <alignment horizontal="justify" vertical="center" wrapText="1"/>
      <protection/>
    </xf>
    <xf numFmtId="0" fontId="10" fillId="0" borderId="10" xfId="54" applyNumberFormat="1" applyFont="1" applyFill="1" applyBorder="1" applyAlignment="1">
      <alignment horizontal="center" vertical="center" wrapText="1"/>
      <protection/>
    </xf>
    <xf numFmtId="4" fontId="10" fillId="0" borderId="10" xfId="54" applyNumberFormat="1" applyFont="1" applyFill="1" applyBorder="1" applyAlignment="1">
      <alignment horizontal="center" vertical="center" wrapText="1"/>
      <protection/>
    </xf>
    <xf numFmtId="172" fontId="9" fillId="0" borderId="10" xfId="52" applyNumberFormat="1" applyFont="1" applyFill="1" applyBorder="1" applyAlignment="1">
      <alignment vertical="center" wrapText="1"/>
    </xf>
    <xf numFmtId="0" fontId="11" fillId="0" borderId="10" xfId="0" applyFont="1" applyFill="1" applyBorder="1" applyAlignment="1">
      <alignment horizontal="justify" vertical="center" wrapText="1"/>
    </xf>
    <xf numFmtId="0" fontId="13" fillId="0" borderId="10" xfId="0" applyFont="1" applyFill="1" applyBorder="1" applyAlignment="1">
      <alignment horizontal="center" vertical="center" wrapText="1"/>
    </xf>
    <xf numFmtId="4" fontId="13" fillId="0" borderId="10" xfId="0" applyNumberFormat="1" applyFont="1" applyFill="1" applyBorder="1" applyAlignment="1">
      <alignment horizontal="center" vertical="center" wrapText="1"/>
    </xf>
    <xf numFmtId="4" fontId="47" fillId="0" borderId="10" xfId="0" applyNumberFormat="1" applyFont="1" applyFill="1" applyBorder="1" applyAlignment="1">
      <alignment horizontal="center" vertical="center" wrapText="1"/>
    </xf>
    <xf numFmtId="4" fontId="0" fillId="0" borderId="10"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2" fontId="47" fillId="0" borderId="10" xfId="0" applyNumberFormat="1" applyFont="1" applyFill="1" applyBorder="1" applyAlignment="1">
      <alignment horizontal="left" vertical="center" wrapText="1"/>
    </xf>
    <xf numFmtId="2" fontId="0" fillId="0" borderId="10" xfId="0" applyNumberFormat="1" applyFill="1" applyBorder="1" applyAlignment="1">
      <alignment horizontal="right" vertical="center" wrapText="1"/>
    </xf>
    <xf numFmtId="2" fontId="0" fillId="0" borderId="10" xfId="0" applyNumberFormat="1" applyFill="1" applyBorder="1" applyAlignment="1">
      <alignment horizontal="left" vertical="center" wrapText="1"/>
    </xf>
    <xf numFmtId="2" fontId="0" fillId="0" borderId="10" xfId="0" applyNumberFormat="1" applyFill="1" applyBorder="1" applyAlignment="1">
      <alignment horizontal="center" vertical="center" wrapText="1"/>
    </xf>
    <xf numFmtId="0" fontId="7" fillId="0" borderId="14" xfId="0" applyFont="1" applyFill="1" applyBorder="1" applyAlignment="1">
      <alignment vertical="center" wrapText="1"/>
    </xf>
    <xf numFmtId="174" fontId="0" fillId="0" borderId="10" xfId="0" applyNumberFormat="1" applyFill="1" applyBorder="1" applyAlignment="1">
      <alignment horizontal="right" vertical="center" wrapText="1"/>
    </xf>
    <xf numFmtId="174" fontId="47" fillId="0" borderId="10" xfId="0" applyNumberFormat="1" applyFont="1" applyFill="1" applyBorder="1" applyAlignment="1">
      <alignment horizontal="right" vertical="center" wrapText="1"/>
    </xf>
    <xf numFmtId="174" fontId="47" fillId="0" borderId="10" xfId="0" applyNumberFormat="1" applyFont="1" applyFill="1" applyBorder="1" applyAlignment="1">
      <alignment horizontal="left" vertical="center" wrapText="1"/>
    </xf>
    <xf numFmtId="0" fontId="0" fillId="0" borderId="13" xfId="0" applyFill="1" applyBorder="1" applyAlignment="1">
      <alignment horizontal="center" vertical="center" wrapText="1"/>
    </xf>
    <xf numFmtId="0" fontId="7" fillId="0" borderId="10" xfId="0" applyFont="1" applyFill="1" applyBorder="1" applyAlignment="1">
      <alignment vertical="center" wrapText="1"/>
    </xf>
    <xf numFmtId="2" fontId="47" fillId="0" borderId="21" xfId="0" applyNumberFormat="1" applyFont="1" applyFill="1" applyBorder="1" applyAlignment="1">
      <alignment horizontal="right" vertical="center" wrapText="1"/>
    </xf>
    <xf numFmtId="0" fontId="7" fillId="0" borderId="0" xfId="0" applyFont="1" applyFill="1" applyBorder="1" applyAlignment="1">
      <alignment vertical="center" wrapText="1"/>
    </xf>
    <xf numFmtId="0" fontId="0" fillId="0" borderId="0" xfId="0" applyFill="1" applyBorder="1" applyAlignment="1">
      <alignment horizontal="center" vertical="center" wrapText="1"/>
    </xf>
    <xf numFmtId="174" fontId="0" fillId="0" borderId="0" xfId="0" applyNumberFormat="1" applyFill="1" applyBorder="1" applyAlignment="1">
      <alignment horizontal="right" vertical="center" wrapText="1"/>
    </xf>
    <xf numFmtId="2" fontId="47" fillId="0" borderId="12" xfId="0" applyNumberFormat="1" applyFont="1" applyFill="1" applyBorder="1" applyAlignment="1">
      <alignment horizontal="right" vertical="center" wrapText="1"/>
    </xf>
    <xf numFmtId="174" fontId="47" fillId="0" borderId="12" xfId="0" applyNumberFormat="1" applyFont="1" applyFill="1" applyBorder="1" applyAlignment="1">
      <alignment horizontal="right" vertical="center" wrapText="1"/>
    </xf>
    <xf numFmtId="0" fontId="5" fillId="0" borderId="10" xfId="0" applyFont="1" applyFill="1" applyBorder="1" applyAlignment="1">
      <alignment horizontal="left" vertical="center" wrapText="1"/>
    </xf>
    <xf numFmtId="0" fontId="7" fillId="0" borderId="13" xfId="0" applyFont="1" applyFill="1" applyBorder="1" applyAlignment="1">
      <alignment vertical="center" wrapText="1"/>
    </xf>
    <xf numFmtId="0" fontId="50" fillId="0" borderId="13" xfId="0" applyFont="1" applyBorder="1" applyAlignment="1">
      <alignment horizontal="center" vertical="center" wrapText="1"/>
    </xf>
    <xf numFmtId="0" fontId="52" fillId="0" borderId="13" xfId="0" applyFont="1" applyBorder="1" applyAlignment="1">
      <alignment horizontal="center" vertical="center" wrapText="1"/>
    </xf>
    <xf numFmtId="0" fontId="50" fillId="0" borderId="10" xfId="0" applyFont="1" applyBorder="1" applyAlignment="1">
      <alignment horizontal="center" vertical="center" wrapText="1"/>
    </xf>
    <xf numFmtId="0" fontId="52" fillId="0" borderId="10" xfId="0" applyFont="1" applyBorder="1" applyAlignment="1">
      <alignment horizontal="center" vertical="center" wrapText="1"/>
    </xf>
    <xf numFmtId="174" fontId="0" fillId="0" borderId="14" xfId="0" applyNumberFormat="1" applyFill="1" applyBorder="1" applyAlignment="1">
      <alignment horizontal="center"/>
    </xf>
    <xf numFmtId="174" fontId="0" fillId="0" borderId="11" xfId="0" applyNumberFormat="1" applyFill="1" applyBorder="1" applyAlignment="1">
      <alignment horizontal="center"/>
    </xf>
    <xf numFmtId="2" fontId="6" fillId="0" borderId="23" xfId="0" applyNumberFormat="1" applyFont="1" applyFill="1" applyBorder="1" applyAlignment="1">
      <alignment horizontal="left" vertical="center"/>
    </xf>
    <xf numFmtId="2" fontId="6" fillId="0" borderId="24" xfId="0" applyNumberFormat="1" applyFont="1" applyFill="1" applyBorder="1" applyAlignment="1">
      <alignment horizontal="left" vertical="center"/>
    </xf>
    <xf numFmtId="2" fontId="6" fillId="0" borderId="15" xfId="0" applyNumberFormat="1" applyFont="1" applyFill="1" applyBorder="1" applyAlignment="1">
      <alignment horizontal="left" vertical="center"/>
    </xf>
    <xf numFmtId="0" fontId="5" fillId="0" borderId="10" xfId="0" applyFont="1" applyFill="1" applyBorder="1" applyAlignment="1">
      <alignment horizontal="left" vertical="center" wrapText="1"/>
    </xf>
    <xf numFmtId="0" fontId="8" fillId="0" borderId="0" xfId="0" applyFont="1" applyFill="1" applyBorder="1" applyAlignment="1">
      <alignment horizontal="center" vertical="center"/>
    </xf>
    <xf numFmtId="0" fontId="9" fillId="0" borderId="0"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protection locked="0"/>
    </xf>
  </cellXfs>
  <cellStyles count="7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2" xfId="48"/>
    <cellStyle name="Currency" xfId="49"/>
    <cellStyle name="Currency [0]" xfId="50"/>
    <cellStyle name="Moneda 23" xfId="51"/>
    <cellStyle name="Moneda_Diseño Colegio del Norte" xfId="52"/>
    <cellStyle name="Neutral" xfId="53"/>
    <cellStyle name="Normal 10" xfId="54"/>
    <cellStyle name="Normal 11" xfId="55"/>
    <cellStyle name="Normal 12" xfId="56"/>
    <cellStyle name="Normal 14" xfId="57"/>
    <cellStyle name="Normal 15" xfId="58"/>
    <cellStyle name="Normal 16" xfId="59"/>
    <cellStyle name="Normal 17" xfId="60"/>
    <cellStyle name="Normal 18" xfId="61"/>
    <cellStyle name="Normal 19" xfId="62"/>
    <cellStyle name="Normal 20" xfId="63"/>
    <cellStyle name="Normal 22" xfId="64"/>
    <cellStyle name="Normal 28" xfId="65"/>
    <cellStyle name="Normal 29" xfId="66"/>
    <cellStyle name="Normal 3" xfId="67"/>
    <cellStyle name="Normal 4" xfId="68"/>
    <cellStyle name="Normal 5" xfId="69"/>
    <cellStyle name="Normal 6" xfId="70"/>
    <cellStyle name="Normal 7" xfId="71"/>
    <cellStyle name="Normal 8" xfId="72"/>
    <cellStyle name="Normal 9" xfId="73"/>
    <cellStyle name="Normal_Diseño Colegio del Norte" xfId="74"/>
    <cellStyle name="Normal_Pto-Tejada remodelacion" xfId="75"/>
    <cellStyle name="Notas" xfId="76"/>
    <cellStyle name="Percent" xfId="77"/>
    <cellStyle name="Salida" xfId="78"/>
    <cellStyle name="Texto de advertencia" xfId="79"/>
    <cellStyle name="Texto explicativo" xfId="80"/>
    <cellStyle name="Título" xfId="81"/>
    <cellStyle name="Título 1" xfId="82"/>
    <cellStyle name="Título 2" xfId="83"/>
    <cellStyle name="Título 3" xfId="84"/>
    <cellStyle name="Total"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F227"/>
  <sheetViews>
    <sheetView tabSelected="1" view="pageBreakPreview" zoomScale="60" zoomScalePageLayoutView="0" workbookViewId="0" topLeftCell="B1">
      <selection activeCell="L16" sqref="L16"/>
    </sheetView>
  </sheetViews>
  <sheetFormatPr defaultColWidth="11.421875" defaultRowHeight="15"/>
  <cols>
    <col min="1" max="1" width="11.7109375" style="38" customWidth="1"/>
    <col min="2" max="2" width="61.00390625" style="18" customWidth="1"/>
    <col min="3" max="3" width="7.00390625" style="38" bestFit="1" customWidth="1"/>
    <col min="4" max="4" width="12.421875" style="38" customWidth="1"/>
    <col min="5" max="5" width="18.421875" style="18" customWidth="1"/>
    <col min="6" max="6" width="24.421875" style="18" customWidth="1"/>
    <col min="7" max="16384" width="11.421875" style="18" customWidth="1"/>
  </cols>
  <sheetData>
    <row r="1" spans="1:6" ht="15">
      <c r="A1" s="180" t="s">
        <v>9</v>
      </c>
      <c r="B1" s="180"/>
      <c r="C1" s="180"/>
      <c r="D1" s="180"/>
      <c r="E1" s="180"/>
      <c r="F1" s="180"/>
    </row>
    <row r="2" spans="1:6" ht="15">
      <c r="A2" s="180" t="s">
        <v>121</v>
      </c>
      <c r="B2" s="180"/>
      <c r="C2" s="180"/>
      <c r="D2" s="180"/>
      <c r="E2" s="180"/>
      <c r="F2" s="180"/>
    </row>
    <row r="3" spans="1:6" ht="15">
      <c r="A3" s="19"/>
      <c r="B3" s="20"/>
      <c r="C3" s="64"/>
      <c r="D3" s="64"/>
      <c r="E3" s="20"/>
      <c r="F3" s="20"/>
    </row>
    <row r="4" spans="1:6" ht="57.75" customHeight="1">
      <c r="A4" s="181" t="s">
        <v>240</v>
      </c>
      <c r="B4" s="181"/>
      <c r="C4" s="181"/>
      <c r="D4" s="181"/>
      <c r="E4" s="181"/>
      <c r="F4" s="181"/>
    </row>
    <row r="5" spans="1:6" ht="15">
      <c r="A5" s="182" t="s">
        <v>122</v>
      </c>
      <c r="B5" s="182"/>
      <c r="C5" s="182"/>
      <c r="D5" s="182"/>
      <c r="E5" s="182"/>
      <c r="F5" s="182"/>
    </row>
    <row r="7" spans="1:6" ht="15">
      <c r="A7" s="21" t="s">
        <v>84</v>
      </c>
      <c r="B7" s="22" t="s">
        <v>1</v>
      </c>
      <c r="C7" s="23" t="s">
        <v>2</v>
      </c>
      <c r="D7" s="23" t="s">
        <v>3</v>
      </c>
      <c r="E7" s="23" t="s">
        <v>4</v>
      </c>
      <c r="F7" s="23" t="s">
        <v>5</v>
      </c>
    </row>
    <row r="8" spans="1:6" ht="15">
      <c r="A8" s="24">
        <v>1</v>
      </c>
      <c r="B8" s="25" t="s">
        <v>16</v>
      </c>
      <c r="C8" s="23"/>
      <c r="D8" s="23"/>
      <c r="E8" s="23"/>
      <c r="F8" s="23"/>
    </row>
    <row r="9" spans="1:6" ht="30">
      <c r="A9" s="26">
        <v>1.1</v>
      </c>
      <c r="B9" s="83" t="s">
        <v>33</v>
      </c>
      <c r="C9" s="84" t="s">
        <v>6</v>
      </c>
      <c r="D9" s="85">
        <f>1795+222</f>
        <v>2017</v>
      </c>
      <c r="E9" s="86">
        <v>579</v>
      </c>
      <c r="F9" s="86">
        <f>D9*E9</f>
        <v>1167843</v>
      </c>
    </row>
    <row r="10" spans="1:6" ht="30">
      <c r="A10" s="26">
        <v>1.2</v>
      </c>
      <c r="B10" s="83" t="s">
        <v>36</v>
      </c>
      <c r="C10" s="84" t="s">
        <v>6</v>
      </c>
      <c r="D10" s="85">
        <v>1</v>
      </c>
      <c r="E10" s="86">
        <v>36188</v>
      </c>
      <c r="F10" s="86">
        <f>D10*E10</f>
        <v>36188</v>
      </c>
    </row>
    <row r="11" spans="1:6" s="28" customFormat="1" ht="15">
      <c r="A11" s="27"/>
      <c r="B11" s="87" t="s">
        <v>17</v>
      </c>
      <c r="C11" s="88"/>
      <c r="D11" s="89"/>
      <c r="E11" s="86"/>
      <c r="F11" s="90">
        <f>SUM(F9:F10)</f>
        <v>1204031</v>
      </c>
    </row>
    <row r="12" spans="1:6" ht="15">
      <c r="A12" s="24">
        <v>2</v>
      </c>
      <c r="B12" s="25" t="s">
        <v>32</v>
      </c>
      <c r="C12" s="22"/>
      <c r="D12" s="22" t="s">
        <v>7</v>
      </c>
      <c r="E12" s="86"/>
      <c r="F12" s="86"/>
    </row>
    <row r="13" spans="1:6" ht="116.25" customHeight="1">
      <c r="A13" s="29">
        <v>2.1</v>
      </c>
      <c r="B13" s="91" t="s">
        <v>198</v>
      </c>
      <c r="C13" s="84" t="s">
        <v>6</v>
      </c>
      <c r="D13" s="85">
        <v>380</v>
      </c>
      <c r="E13" s="86">
        <v>92547</v>
      </c>
      <c r="F13" s="86">
        <f aca="true" t="shared" si="0" ref="F13:F19">D13*E13</f>
        <v>35167860</v>
      </c>
    </row>
    <row r="14" spans="1:6" ht="129" customHeight="1">
      <c r="A14" s="26">
        <v>2.2</v>
      </c>
      <c r="B14" s="92" t="s">
        <v>199</v>
      </c>
      <c r="C14" s="93" t="s">
        <v>10</v>
      </c>
      <c r="D14" s="85">
        <v>90</v>
      </c>
      <c r="E14" s="86">
        <v>93000</v>
      </c>
      <c r="F14" s="86">
        <f t="shared" si="0"/>
        <v>8370000</v>
      </c>
    </row>
    <row r="15" spans="1:6" ht="87.75" customHeight="1">
      <c r="A15" s="29">
        <v>2.3</v>
      </c>
      <c r="B15" s="94" t="s">
        <v>200</v>
      </c>
      <c r="C15" s="84" t="s">
        <v>10</v>
      </c>
      <c r="D15" s="95">
        <v>95</v>
      </c>
      <c r="E15" s="86">
        <v>21000</v>
      </c>
      <c r="F15" s="86">
        <f t="shared" si="0"/>
        <v>1995000</v>
      </c>
    </row>
    <row r="16" spans="1:6" ht="48.75" customHeight="1">
      <c r="A16" s="26">
        <v>2.4</v>
      </c>
      <c r="B16" s="3" t="s">
        <v>37</v>
      </c>
      <c r="C16" s="84" t="s">
        <v>6</v>
      </c>
      <c r="D16" s="85">
        <f>382.39+274.12</f>
        <v>656.51</v>
      </c>
      <c r="E16" s="86">
        <v>14004</v>
      </c>
      <c r="F16" s="86">
        <f t="shared" si="0"/>
        <v>9193766.04</v>
      </c>
    </row>
    <row r="17" spans="1:6" ht="136.5" customHeight="1">
      <c r="A17" s="30">
        <v>2.5</v>
      </c>
      <c r="B17" s="96" t="s">
        <v>174</v>
      </c>
      <c r="C17" s="97" t="s">
        <v>6</v>
      </c>
      <c r="D17" s="98">
        <v>1900</v>
      </c>
      <c r="E17" s="86">
        <v>48300</v>
      </c>
      <c r="F17" s="86">
        <f t="shared" si="0"/>
        <v>91770000</v>
      </c>
    </row>
    <row r="18" spans="1:6" ht="30">
      <c r="A18" s="31">
        <v>2.6</v>
      </c>
      <c r="B18" s="99" t="s">
        <v>43</v>
      </c>
      <c r="C18" s="100" t="s">
        <v>10</v>
      </c>
      <c r="D18" s="98">
        <v>177.94</v>
      </c>
      <c r="E18" s="86">
        <v>6164</v>
      </c>
      <c r="F18" s="86">
        <f t="shared" si="0"/>
        <v>1096822.16</v>
      </c>
    </row>
    <row r="19" spans="1:6" ht="75">
      <c r="A19" s="10">
        <v>2.7</v>
      </c>
      <c r="B19" s="92" t="s">
        <v>173</v>
      </c>
      <c r="C19" s="100" t="s">
        <v>6</v>
      </c>
      <c r="D19" s="98">
        <v>17.74</v>
      </c>
      <c r="E19" s="86">
        <v>54666</v>
      </c>
      <c r="F19" s="86">
        <f t="shared" si="0"/>
        <v>969774.84</v>
      </c>
    </row>
    <row r="20" spans="1:6" ht="15">
      <c r="A20" s="26"/>
      <c r="B20" s="6" t="s">
        <v>17</v>
      </c>
      <c r="C20" s="93"/>
      <c r="D20" s="101" t="s">
        <v>7</v>
      </c>
      <c r="E20" s="86"/>
      <c r="F20" s="90">
        <f>SUM(F13:F19)</f>
        <v>148563223.04</v>
      </c>
    </row>
    <row r="21" spans="1:6" ht="15">
      <c r="A21" s="24">
        <v>3</v>
      </c>
      <c r="B21" s="25" t="s">
        <v>34</v>
      </c>
      <c r="C21" s="40"/>
      <c r="D21" s="85"/>
      <c r="E21" s="86"/>
      <c r="F21" s="86"/>
    </row>
    <row r="22" spans="1:6" ht="30">
      <c r="A22" s="26">
        <v>3.1</v>
      </c>
      <c r="B22" s="102" t="s">
        <v>46</v>
      </c>
      <c r="C22" s="103" t="s">
        <v>6</v>
      </c>
      <c r="D22" s="85">
        <v>511.32</v>
      </c>
      <c r="E22" s="86">
        <v>36260</v>
      </c>
      <c r="F22" s="86">
        <f aca="true" t="shared" si="1" ref="F22:F31">D22*E22</f>
        <v>18540463.2</v>
      </c>
    </row>
    <row r="23" spans="1:6" ht="30">
      <c r="A23" s="26">
        <v>3.2</v>
      </c>
      <c r="B23" s="4" t="s">
        <v>38</v>
      </c>
      <c r="C23" s="104" t="s">
        <v>10</v>
      </c>
      <c r="D23" s="85">
        <v>168</v>
      </c>
      <c r="E23" s="86">
        <v>2702</v>
      </c>
      <c r="F23" s="86">
        <f t="shared" si="1"/>
        <v>453936</v>
      </c>
    </row>
    <row r="24" spans="1:6" ht="30">
      <c r="A24" s="26">
        <v>3.3</v>
      </c>
      <c r="B24" s="105" t="s">
        <v>11</v>
      </c>
      <c r="C24" s="104" t="s">
        <v>10</v>
      </c>
      <c r="D24" s="85">
        <v>856</v>
      </c>
      <c r="E24" s="86">
        <v>14607</v>
      </c>
      <c r="F24" s="86">
        <f t="shared" si="1"/>
        <v>12503592</v>
      </c>
    </row>
    <row r="25" spans="1:6" ht="75" customHeight="1">
      <c r="A25" s="26">
        <v>3.4</v>
      </c>
      <c r="B25" s="106" t="s">
        <v>12</v>
      </c>
      <c r="C25" s="104" t="s">
        <v>10</v>
      </c>
      <c r="D25" s="98">
        <v>30</v>
      </c>
      <c r="E25" s="86">
        <v>63269</v>
      </c>
      <c r="F25" s="86">
        <f t="shared" si="1"/>
        <v>1898070</v>
      </c>
    </row>
    <row r="26" spans="1:6" ht="15">
      <c r="A26" s="26"/>
      <c r="B26" s="107" t="s">
        <v>17</v>
      </c>
      <c r="C26" s="104"/>
      <c r="D26" s="98"/>
      <c r="E26" s="86"/>
      <c r="F26" s="90">
        <f>SUM(F22:F25)</f>
        <v>33396061.2</v>
      </c>
    </row>
    <row r="27" spans="1:6" ht="15">
      <c r="A27" s="32">
        <v>4</v>
      </c>
      <c r="B27" s="108" t="s">
        <v>201</v>
      </c>
      <c r="C27" s="104"/>
      <c r="D27" s="98"/>
      <c r="E27" s="86"/>
      <c r="F27" s="86"/>
    </row>
    <row r="28" spans="1:6" ht="73.5" customHeight="1">
      <c r="A28" s="26">
        <v>4.1</v>
      </c>
      <c r="B28" s="109" t="s">
        <v>39</v>
      </c>
      <c r="C28" s="104" t="s">
        <v>10</v>
      </c>
      <c r="D28" s="98">
        <v>12.8</v>
      </c>
      <c r="E28" s="86">
        <v>54867.100000000006</v>
      </c>
      <c r="F28" s="86">
        <f t="shared" si="1"/>
        <v>702298.8800000001</v>
      </c>
    </row>
    <row r="29" spans="1:6" ht="60">
      <c r="A29" s="26">
        <v>4.2</v>
      </c>
      <c r="B29" s="106" t="s">
        <v>175</v>
      </c>
      <c r="C29" s="104" t="s">
        <v>10</v>
      </c>
      <c r="D29" s="98">
        <v>1.45</v>
      </c>
      <c r="E29" s="86">
        <v>98753.75</v>
      </c>
      <c r="F29" s="86">
        <f t="shared" si="1"/>
        <v>143192.9375</v>
      </c>
    </row>
    <row r="30" spans="1:6" ht="30">
      <c r="A30" s="26">
        <v>4.3</v>
      </c>
      <c r="B30" s="106" t="s">
        <v>44</v>
      </c>
      <c r="C30" s="104" t="s">
        <v>6</v>
      </c>
      <c r="D30" s="98">
        <v>3.42</v>
      </c>
      <c r="E30" s="86">
        <v>73421</v>
      </c>
      <c r="F30" s="86">
        <f t="shared" si="1"/>
        <v>251099.82</v>
      </c>
    </row>
    <row r="31" spans="1:6" ht="45">
      <c r="A31" s="26">
        <v>4.4</v>
      </c>
      <c r="B31" s="106" t="s">
        <v>176</v>
      </c>
      <c r="C31" s="104" t="s">
        <v>6</v>
      </c>
      <c r="D31" s="98">
        <v>5.21</v>
      </c>
      <c r="E31" s="86">
        <v>73431</v>
      </c>
      <c r="F31" s="86">
        <f t="shared" si="1"/>
        <v>382575.51</v>
      </c>
    </row>
    <row r="32" spans="1:6" ht="15">
      <c r="A32" s="33"/>
      <c r="B32" s="6" t="s">
        <v>17</v>
      </c>
      <c r="C32" s="40" t="s">
        <v>7</v>
      </c>
      <c r="D32" s="85"/>
      <c r="E32" s="86" t="s">
        <v>7</v>
      </c>
      <c r="F32" s="90">
        <f>SUM(F28:F31)</f>
        <v>1479167.1475000002</v>
      </c>
    </row>
    <row r="33" spans="1:6" ht="15">
      <c r="A33" s="24">
        <v>5</v>
      </c>
      <c r="B33" s="25" t="s">
        <v>18</v>
      </c>
      <c r="C33" s="40" t="s">
        <v>7</v>
      </c>
      <c r="D33" s="85"/>
      <c r="E33" s="86"/>
      <c r="F33" s="86"/>
    </row>
    <row r="34" spans="1:6" ht="30">
      <c r="A34" s="34">
        <v>5.1</v>
      </c>
      <c r="B34" s="110" t="s">
        <v>19</v>
      </c>
      <c r="C34" s="111" t="s">
        <v>54</v>
      </c>
      <c r="D34" s="85">
        <v>21</v>
      </c>
      <c r="E34" s="86">
        <v>432618</v>
      </c>
      <c r="F34" s="86">
        <f>D34*E34</f>
        <v>9084978</v>
      </c>
    </row>
    <row r="35" spans="1:6" ht="45">
      <c r="A35" s="34">
        <v>5.2</v>
      </c>
      <c r="B35" s="110" t="s">
        <v>20</v>
      </c>
      <c r="C35" s="111" t="s">
        <v>54</v>
      </c>
      <c r="D35" s="112">
        <v>4</v>
      </c>
      <c r="E35" s="86">
        <v>401659</v>
      </c>
      <c r="F35" s="86">
        <f aca="true" t="shared" si="2" ref="F35:F41">D35*E35</f>
        <v>1606636</v>
      </c>
    </row>
    <row r="36" spans="1:6" ht="45">
      <c r="A36" s="34">
        <v>5.3</v>
      </c>
      <c r="B36" s="110" t="s">
        <v>177</v>
      </c>
      <c r="C36" s="111" t="s">
        <v>54</v>
      </c>
      <c r="D36" s="112">
        <v>8</v>
      </c>
      <c r="E36" s="86">
        <v>332552</v>
      </c>
      <c r="F36" s="86">
        <f t="shared" si="2"/>
        <v>2660416</v>
      </c>
    </row>
    <row r="37" spans="1:6" ht="60">
      <c r="A37" s="34">
        <v>5.4</v>
      </c>
      <c r="B37" s="110" t="s">
        <v>47</v>
      </c>
      <c r="C37" s="111" t="s">
        <v>54</v>
      </c>
      <c r="D37" s="85">
        <v>22</v>
      </c>
      <c r="E37" s="86">
        <v>278754</v>
      </c>
      <c r="F37" s="86">
        <f t="shared" si="2"/>
        <v>6132588</v>
      </c>
    </row>
    <row r="38" spans="1:6" ht="60">
      <c r="A38" s="34">
        <v>5.5</v>
      </c>
      <c r="B38" s="110" t="s">
        <v>48</v>
      </c>
      <c r="C38" s="111" t="s">
        <v>54</v>
      </c>
      <c r="D38" s="85">
        <v>5</v>
      </c>
      <c r="E38" s="86">
        <v>237886</v>
      </c>
      <c r="F38" s="86">
        <f t="shared" si="2"/>
        <v>1189430</v>
      </c>
    </row>
    <row r="39" spans="1:6" ht="15">
      <c r="A39" s="34">
        <v>5.6</v>
      </c>
      <c r="B39" s="113" t="s">
        <v>21</v>
      </c>
      <c r="C39" s="114" t="s">
        <v>54</v>
      </c>
      <c r="D39" s="85">
        <v>9</v>
      </c>
      <c r="E39" s="86">
        <v>410240</v>
      </c>
      <c r="F39" s="86">
        <f t="shared" si="2"/>
        <v>3692160</v>
      </c>
    </row>
    <row r="40" spans="1:6" ht="32.25" customHeight="1">
      <c r="A40" s="34">
        <v>5.7</v>
      </c>
      <c r="B40" s="106" t="s">
        <v>42</v>
      </c>
      <c r="C40" s="114" t="s">
        <v>54</v>
      </c>
      <c r="D40" s="85">
        <v>11</v>
      </c>
      <c r="E40" s="86">
        <v>180539</v>
      </c>
      <c r="F40" s="86">
        <f t="shared" si="2"/>
        <v>1985929</v>
      </c>
    </row>
    <row r="41" spans="1:6" ht="45">
      <c r="A41" s="34">
        <v>5.8</v>
      </c>
      <c r="B41" s="106" t="s">
        <v>22</v>
      </c>
      <c r="C41" s="114" t="s">
        <v>54</v>
      </c>
      <c r="D41" s="85">
        <v>3</v>
      </c>
      <c r="E41" s="86">
        <v>123860</v>
      </c>
      <c r="F41" s="86">
        <f t="shared" si="2"/>
        <v>371580</v>
      </c>
    </row>
    <row r="42" spans="1:6" ht="15">
      <c r="A42" s="33"/>
      <c r="B42" s="6" t="s">
        <v>17</v>
      </c>
      <c r="C42" s="40"/>
      <c r="D42" s="85"/>
      <c r="E42" s="86"/>
      <c r="F42" s="90">
        <f>SUM(F34:F41)</f>
        <v>26723717</v>
      </c>
    </row>
    <row r="43" spans="1:6" ht="15">
      <c r="A43" s="35">
        <v>6</v>
      </c>
      <c r="B43" s="25" t="s">
        <v>23</v>
      </c>
      <c r="C43" s="40"/>
      <c r="D43" s="85"/>
      <c r="E43" s="86"/>
      <c r="F43" s="86"/>
    </row>
    <row r="44" spans="1:6" ht="30">
      <c r="A44" s="33">
        <v>6.1</v>
      </c>
      <c r="B44" s="5" t="s">
        <v>40</v>
      </c>
      <c r="C44" s="115" t="s">
        <v>10</v>
      </c>
      <c r="D44" s="85">
        <v>71</v>
      </c>
      <c r="E44" s="86">
        <v>5821</v>
      </c>
      <c r="F44" s="86">
        <f>+D44*E44</f>
        <v>413291</v>
      </c>
    </row>
    <row r="45" spans="1:6" ht="15">
      <c r="A45" s="36">
        <v>6.2</v>
      </c>
      <c r="B45" s="116" t="s">
        <v>14</v>
      </c>
      <c r="C45" s="117" t="s">
        <v>15</v>
      </c>
      <c r="D45" s="85">
        <v>1</v>
      </c>
      <c r="E45" s="86">
        <v>150000</v>
      </c>
      <c r="F45" s="86">
        <f>D45*E45</f>
        <v>150000</v>
      </c>
    </row>
    <row r="46" spans="1:6" ht="15">
      <c r="A46" s="37"/>
      <c r="B46" s="6" t="s">
        <v>17</v>
      </c>
      <c r="C46" s="117"/>
      <c r="D46" s="85"/>
      <c r="E46" s="86"/>
      <c r="F46" s="90">
        <f>SUM(F44:F45)</f>
        <v>563291</v>
      </c>
    </row>
    <row r="47" spans="1:6" ht="15">
      <c r="A47" s="37">
        <v>7</v>
      </c>
      <c r="B47" s="6" t="s">
        <v>80</v>
      </c>
      <c r="C47" s="117"/>
      <c r="D47" s="85"/>
      <c r="E47" s="86"/>
      <c r="F47" s="86"/>
    </row>
    <row r="48" spans="1:6" ht="15">
      <c r="A48" s="10">
        <v>7.1</v>
      </c>
      <c r="B48" s="51" t="s">
        <v>77</v>
      </c>
      <c r="C48" s="40" t="s">
        <v>6</v>
      </c>
      <c r="D48" s="40">
        <v>73</v>
      </c>
      <c r="E48" s="86">
        <v>15000</v>
      </c>
      <c r="F48" s="86">
        <f>D48*E48</f>
        <v>1095000</v>
      </c>
    </row>
    <row r="49" spans="1:6" ht="15">
      <c r="A49" s="10">
        <v>7.2</v>
      </c>
      <c r="B49" s="51" t="s">
        <v>78</v>
      </c>
      <c r="C49" s="40" t="s">
        <v>6</v>
      </c>
      <c r="D49" s="40">
        <v>12</v>
      </c>
      <c r="E49" s="86">
        <v>17000</v>
      </c>
      <c r="F49" s="86">
        <f>D49*E49</f>
        <v>204000</v>
      </c>
    </row>
    <row r="50" spans="1:6" ht="15">
      <c r="A50" s="10">
        <v>7.3</v>
      </c>
      <c r="B50" s="51" t="s">
        <v>79</v>
      </c>
      <c r="C50" s="40" t="s">
        <v>76</v>
      </c>
      <c r="D50" s="40">
        <v>20</v>
      </c>
      <c r="E50" s="86">
        <v>18000</v>
      </c>
      <c r="F50" s="86">
        <f>D50*E50</f>
        <v>360000</v>
      </c>
    </row>
    <row r="51" spans="1:6" ht="15">
      <c r="A51" s="10"/>
      <c r="B51" s="118" t="s">
        <v>17</v>
      </c>
      <c r="C51" s="40"/>
      <c r="D51" s="40"/>
      <c r="E51" s="86"/>
      <c r="F51" s="90">
        <f>SUM(F48:F50)</f>
        <v>1659000</v>
      </c>
    </row>
    <row r="52" spans="1:6" ht="15">
      <c r="A52" s="10"/>
      <c r="B52" s="118"/>
      <c r="C52" s="40"/>
      <c r="D52" s="40"/>
      <c r="E52" s="86"/>
      <c r="F52" s="90"/>
    </row>
    <row r="53" spans="1:6" ht="15">
      <c r="A53" s="33">
        <v>8</v>
      </c>
      <c r="B53" s="6" t="s">
        <v>52</v>
      </c>
      <c r="C53" s="40"/>
      <c r="D53" s="40"/>
      <c r="E53" s="86"/>
      <c r="F53" s="86"/>
    </row>
    <row r="54" spans="1:6" ht="67.5" customHeight="1">
      <c r="A54" s="7">
        <v>8.1</v>
      </c>
      <c r="B54" s="7" t="s">
        <v>178</v>
      </c>
      <c r="C54" s="7" t="s">
        <v>54</v>
      </c>
      <c r="D54" s="40">
        <v>1</v>
      </c>
      <c r="E54" s="86">
        <v>30795840</v>
      </c>
      <c r="F54" s="86">
        <f aca="true" t="shared" si="3" ref="F54:F59">D54*E54</f>
        <v>30795840</v>
      </c>
    </row>
    <row r="55" spans="1:6" ht="45">
      <c r="A55" s="7">
        <v>8.2</v>
      </c>
      <c r="B55" s="8" t="s">
        <v>202</v>
      </c>
      <c r="C55" s="7" t="s">
        <v>54</v>
      </c>
      <c r="D55" s="40">
        <v>1</v>
      </c>
      <c r="E55" s="86">
        <v>5200000</v>
      </c>
      <c r="F55" s="86">
        <f t="shared" si="3"/>
        <v>5200000</v>
      </c>
    </row>
    <row r="56" spans="1:6" ht="30">
      <c r="A56" s="38">
        <v>8.3</v>
      </c>
      <c r="B56" s="8" t="s">
        <v>82</v>
      </c>
      <c r="C56" s="40" t="s">
        <v>13</v>
      </c>
      <c r="D56" s="40">
        <v>14</v>
      </c>
      <c r="E56" s="86">
        <v>100000</v>
      </c>
      <c r="F56" s="86">
        <f t="shared" si="3"/>
        <v>1400000</v>
      </c>
    </row>
    <row r="57" spans="1:6" ht="45">
      <c r="A57" s="10">
        <v>8.4</v>
      </c>
      <c r="B57" s="9" t="s">
        <v>203</v>
      </c>
      <c r="C57" s="63" t="s">
        <v>54</v>
      </c>
      <c r="D57" s="40">
        <v>1</v>
      </c>
      <c r="E57" s="86">
        <v>6200000</v>
      </c>
      <c r="F57" s="86">
        <f t="shared" si="3"/>
        <v>6200000</v>
      </c>
    </row>
    <row r="58" spans="1:6" ht="46.5" customHeight="1">
      <c r="A58" s="10">
        <v>8.5</v>
      </c>
      <c r="B58" s="9" t="s">
        <v>49</v>
      </c>
      <c r="C58" s="63" t="s">
        <v>54</v>
      </c>
      <c r="D58" s="40">
        <v>4</v>
      </c>
      <c r="E58" s="86">
        <v>500000</v>
      </c>
      <c r="F58" s="86">
        <f t="shared" si="3"/>
        <v>2000000</v>
      </c>
    </row>
    <row r="59" spans="1:6" ht="15">
      <c r="A59" s="39">
        <v>8.6</v>
      </c>
      <c r="B59" s="9" t="s">
        <v>50</v>
      </c>
      <c r="C59" s="63" t="s">
        <v>6</v>
      </c>
      <c r="D59" s="40">
        <f>1800*1.03</f>
        <v>1854</v>
      </c>
      <c r="E59" s="86">
        <v>8128</v>
      </c>
      <c r="F59" s="86">
        <f t="shared" si="3"/>
        <v>15069312</v>
      </c>
    </row>
    <row r="60" spans="1:6" ht="15">
      <c r="A60" s="37"/>
      <c r="B60" s="6" t="s">
        <v>17</v>
      </c>
      <c r="C60" s="117"/>
      <c r="D60" s="85"/>
      <c r="E60" s="86"/>
      <c r="F60" s="90">
        <f>SUM(F54:F59)</f>
        <v>60665152</v>
      </c>
    </row>
    <row r="61" spans="1:6" ht="15">
      <c r="A61" s="21" t="s">
        <v>84</v>
      </c>
      <c r="B61" s="89" t="s">
        <v>1</v>
      </c>
      <c r="C61" s="22" t="s">
        <v>2</v>
      </c>
      <c r="D61" s="22" t="s">
        <v>3</v>
      </c>
      <c r="E61" s="90" t="s">
        <v>4</v>
      </c>
      <c r="F61" s="90" t="s">
        <v>5</v>
      </c>
    </row>
    <row r="62" spans="1:6" ht="15">
      <c r="A62" s="10">
        <v>9</v>
      </c>
      <c r="B62" s="118" t="s">
        <v>83</v>
      </c>
      <c r="C62" s="119"/>
      <c r="D62" s="119"/>
      <c r="E62" s="86"/>
      <c r="F62" s="86"/>
    </row>
    <row r="63" spans="1:6" ht="45">
      <c r="A63" s="39">
        <v>9.1</v>
      </c>
      <c r="B63" s="9" t="s">
        <v>179</v>
      </c>
      <c r="C63" s="63" t="s">
        <v>54</v>
      </c>
      <c r="D63" s="40">
        <f>8*2</f>
        <v>16</v>
      </c>
      <c r="E63" s="86">
        <v>400000</v>
      </c>
      <c r="F63" s="86">
        <f>D63*E63</f>
        <v>6400000</v>
      </c>
    </row>
    <row r="64" spans="1:6" ht="45">
      <c r="A64" s="39">
        <v>9.2</v>
      </c>
      <c r="B64" s="9" t="s">
        <v>180</v>
      </c>
      <c r="C64" s="63" t="s">
        <v>54</v>
      </c>
      <c r="D64" s="40">
        <f>4*2</f>
        <v>8</v>
      </c>
      <c r="E64" s="86">
        <v>4250000</v>
      </c>
      <c r="F64" s="86">
        <f>D64*E64</f>
        <v>34000000</v>
      </c>
    </row>
    <row r="65" spans="1:6" ht="33.75" customHeight="1">
      <c r="A65" s="39">
        <v>9.3</v>
      </c>
      <c r="B65" s="9" t="s">
        <v>51</v>
      </c>
      <c r="C65" s="63" t="s">
        <v>55</v>
      </c>
      <c r="D65" s="120">
        <f>1*2</f>
        <v>2</v>
      </c>
      <c r="E65" s="86">
        <v>1500000</v>
      </c>
      <c r="F65" s="86">
        <f>D65*E65</f>
        <v>3000000</v>
      </c>
    </row>
    <row r="66" spans="1:6" ht="30">
      <c r="A66" s="39">
        <v>9.4</v>
      </c>
      <c r="B66" s="9" t="s">
        <v>181</v>
      </c>
      <c r="C66" s="63" t="s">
        <v>55</v>
      </c>
      <c r="D66" s="40">
        <f>1*2</f>
        <v>2</v>
      </c>
      <c r="E66" s="86">
        <v>3100000</v>
      </c>
      <c r="F66" s="86">
        <f>D66*E66</f>
        <v>6200000</v>
      </c>
    </row>
    <row r="67" spans="1:6" ht="66" customHeight="1">
      <c r="A67" s="39">
        <v>9.5</v>
      </c>
      <c r="B67" s="9" t="s">
        <v>182</v>
      </c>
      <c r="C67" s="63" t="s">
        <v>54</v>
      </c>
      <c r="D67" s="121">
        <f>3*2</f>
        <v>6</v>
      </c>
      <c r="E67" s="86">
        <v>2400000</v>
      </c>
      <c r="F67" s="86">
        <f>D67*E67</f>
        <v>14400000</v>
      </c>
    </row>
    <row r="68" spans="1:6" ht="15">
      <c r="A68" s="42"/>
      <c r="B68" s="6" t="s">
        <v>17</v>
      </c>
      <c r="C68" s="40"/>
      <c r="D68" s="85"/>
      <c r="E68" s="86"/>
      <c r="F68" s="122">
        <f>SUM(F63:F67)</f>
        <v>64000000</v>
      </c>
    </row>
    <row r="69" spans="1:6" ht="15">
      <c r="A69" s="38">
        <v>10</v>
      </c>
      <c r="B69" s="123" t="s">
        <v>75</v>
      </c>
      <c r="C69" s="124"/>
      <c r="D69" s="124"/>
      <c r="E69" s="86"/>
      <c r="F69" s="125"/>
    </row>
    <row r="70" spans="1:6" ht="15">
      <c r="A70" s="11">
        <v>10.1</v>
      </c>
      <c r="B70" s="43" t="s">
        <v>56</v>
      </c>
      <c r="C70" s="12" t="s">
        <v>57</v>
      </c>
      <c r="D70" s="13">
        <v>170</v>
      </c>
      <c r="E70" s="86">
        <v>39380</v>
      </c>
      <c r="F70" s="126">
        <f aca="true" t="shared" si="4" ref="F70:F76">+E70*D70</f>
        <v>6694600</v>
      </c>
    </row>
    <row r="71" spans="1:6" ht="45">
      <c r="A71" s="11">
        <v>10.2</v>
      </c>
      <c r="B71" s="43" t="s">
        <v>58</v>
      </c>
      <c r="C71" s="12" t="s">
        <v>57</v>
      </c>
      <c r="D71" s="13">
        <v>60</v>
      </c>
      <c r="E71" s="86">
        <v>42900</v>
      </c>
      <c r="F71" s="126">
        <f t="shared" si="4"/>
        <v>2574000</v>
      </c>
    </row>
    <row r="72" spans="1:6" ht="30">
      <c r="A72" s="11">
        <v>10.3</v>
      </c>
      <c r="B72" s="43" t="s">
        <v>59</v>
      </c>
      <c r="C72" s="63" t="s">
        <v>54</v>
      </c>
      <c r="D72" s="13">
        <v>1</v>
      </c>
      <c r="E72" s="86">
        <v>278500</v>
      </c>
      <c r="F72" s="126">
        <f t="shared" si="4"/>
        <v>278500</v>
      </c>
    </row>
    <row r="73" spans="1:6" ht="45">
      <c r="A73" s="11">
        <v>10.4</v>
      </c>
      <c r="B73" s="43" t="s">
        <v>60</v>
      </c>
      <c r="C73" s="63" t="s">
        <v>54</v>
      </c>
      <c r="D73" s="13">
        <v>2</v>
      </c>
      <c r="E73" s="86">
        <v>212200</v>
      </c>
      <c r="F73" s="126">
        <f t="shared" si="4"/>
        <v>424400</v>
      </c>
    </row>
    <row r="74" spans="1:6" ht="30">
      <c r="A74" s="11">
        <v>10.5</v>
      </c>
      <c r="B74" s="43" t="s">
        <v>61</v>
      </c>
      <c r="C74" s="63" t="s">
        <v>54</v>
      </c>
      <c r="D74" s="13">
        <v>1</v>
      </c>
      <c r="E74" s="86">
        <v>178000</v>
      </c>
      <c r="F74" s="126">
        <f t="shared" si="4"/>
        <v>178000</v>
      </c>
    </row>
    <row r="75" spans="1:6" ht="30">
      <c r="A75" s="11">
        <v>10.6</v>
      </c>
      <c r="B75" s="43" t="s">
        <v>62</v>
      </c>
      <c r="C75" s="63" t="s">
        <v>54</v>
      </c>
      <c r="D75" s="13">
        <v>45</v>
      </c>
      <c r="E75" s="86">
        <v>21300</v>
      </c>
      <c r="F75" s="126">
        <f t="shared" si="4"/>
        <v>958500</v>
      </c>
    </row>
    <row r="76" spans="1:6" ht="30">
      <c r="A76" s="11">
        <v>10.7</v>
      </c>
      <c r="B76" s="43" t="s">
        <v>63</v>
      </c>
      <c r="C76" s="63" t="s">
        <v>54</v>
      </c>
      <c r="D76" s="13">
        <v>5</v>
      </c>
      <c r="E76" s="86">
        <v>104000</v>
      </c>
      <c r="F76" s="126">
        <f t="shared" si="4"/>
        <v>520000</v>
      </c>
    </row>
    <row r="77" spans="1:6" ht="30">
      <c r="A77" s="11">
        <v>10.8</v>
      </c>
      <c r="B77" s="44" t="s">
        <v>64</v>
      </c>
      <c r="C77" s="12" t="s">
        <v>152</v>
      </c>
      <c r="D77" s="13">
        <v>1</v>
      </c>
      <c r="E77" s="86">
        <v>2419626</v>
      </c>
      <c r="F77" s="126">
        <f>+E77*D77</f>
        <v>2419626</v>
      </c>
    </row>
    <row r="78" spans="1:6" ht="15">
      <c r="A78" s="11">
        <v>10.9</v>
      </c>
      <c r="B78" s="43" t="s">
        <v>65</v>
      </c>
      <c r="C78" s="12" t="s">
        <v>152</v>
      </c>
      <c r="D78" s="13">
        <v>1</v>
      </c>
      <c r="E78" s="86">
        <v>587763</v>
      </c>
      <c r="F78" s="126">
        <f>+E78*D78</f>
        <v>587763</v>
      </c>
    </row>
    <row r="79" spans="1:6" ht="75">
      <c r="A79" s="14">
        <v>10.1</v>
      </c>
      <c r="B79" s="45" t="s">
        <v>66</v>
      </c>
      <c r="C79" s="12" t="s">
        <v>54</v>
      </c>
      <c r="D79" s="13">
        <v>123</v>
      </c>
      <c r="E79" s="86">
        <v>56230</v>
      </c>
      <c r="F79" s="126">
        <f>+E79*D79</f>
        <v>6916290</v>
      </c>
    </row>
    <row r="80" spans="1:6" ht="45">
      <c r="A80" s="11">
        <v>10.11</v>
      </c>
      <c r="B80" s="44" t="s">
        <v>67</v>
      </c>
      <c r="C80" s="12" t="s">
        <v>54</v>
      </c>
      <c r="D80" s="13">
        <v>7</v>
      </c>
      <c r="E80" s="86">
        <v>70000</v>
      </c>
      <c r="F80" s="126">
        <f aca="true" t="shared" si="5" ref="F80:F87">+E80*D80</f>
        <v>490000</v>
      </c>
    </row>
    <row r="81" spans="1:6" ht="60">
      <c r="A81" s="14">
        <v>10.12</v>
      </c>
      <c r="B81" s="43" t="s">
        <v>68</v>
      </c>
      <c r="C81" s="12" t="s">
        <v>54</v>
      </c>
      <c r="D81" s="13">
        <v>102</v>
      </c>
      <c r="E81" s="86">
        <v>60000</v>
      </c>
      <c r="F81" s="126">
        <f t="shared" si="5"/>
        <v>6120000</v>
      </c>
    </row>
    <row r="82" spans="1:6" ht="30">
      <c r="A82" s="11">
        <v>10.13</v>
      </c>
      <c r="B82" s="44" t="s">
        <v>69</v>
      </c>
      <c r="C82" s="12" t="s">
        <v>54</v>
      </c>
      <c r="D82" s="13">
        <v>651</v>
      </c>
      <c r="E82" s="86">
        <v>45000</v>
      </c>
      <c r="F82" s="126">
        <f t="shared" si="5"/>
        <v>29295000</v>
      </c>
    </row>
    <row r="83" spans="1:6" ht="30">
      <c r="A83" s="14">
        <v>10.14</v>
      </c>
      <c r="B83" s="44" t="s">
        <v>70</v>
      </c>
      <c r="C83" s="12" t="s">
        <v>54</v>
      </c>
      <c r="D83" s="13">
        <v>167</v>
      </c>
      <c r="E83" s="86">
        <v>147450</v>
      </c>
      <c r="F83" s="126">
        <f t="shared" si="5"/>
        <v>24624150</v>
      </c>
    </row>
    <row r="84" spans="1:6" ht="30">
      <c r="A84" s="11">
        <v>10.15</v>
      </c>
      <c r="B84" s="44" t="s">
        <v>71</v>
      </c>
      <c r="C84" s="12" t="s">
        <v>54</v>
      </c>
      <c r="D84" s="13">
        <v>28</v>
      </c>
      <c r="E84" s="86">
        <v>206850</v>
      </c>
      <c r="F84" s="126">
        <f t="shared" si="5"/>
        <v>5791800</v>
      </c>
    </row>
    <row r="85" spans="1:6" ht="30">
      <c r="A85" s="14">
        <v>10.16</v>
      </c>
      <c r="B85" s="44" t="s">
        <v>72</v>
      </c>
      <c r="C85" s="12" t="s">
        <v>54</v>
      </c>
      <c r="D85" s="13">
        <v>454</v>
      </c>
      <c r="E85" s="86">
        <v>52000</v>
      </c>
      <c r="F85" s="126">
        <f t="shared" si="5"/>
        <v>23608000</v>
      </c>
    </row>
    <row r="86" spans="1:6" ht="30">
      <c r="A86" s="11">
        <v>10.17</v>
      </c>
      <c r="B86" s="44" t="s">
        <v>73</v>
      </c>
      <c r="C86" s="12" t="s">
        <v>54</v>
      </c>
      <c r="D86" s="13">
        <v>9</v>
      </c>
      <c r="E86" s="86">
        <v>220000</v>
      </c>
      <c r="F86" s="126">
        <f t="shared" si="5"/>
        <v>1980000</v>
      </c>
    </row>
    <row r="87" spans="1:6" ht="30">
      <c r="A87" s="14">
        <v>10.18</v>
      </c>
      <c r="B87" s="44" t="s">
        <v>74</v>
      </c>
      <c r="C87" s="12" t="s">
        <v>54</v>
      </c>
      <c r="D87" s="15">
        <v>4</v>
      </c>
      <c r="E87" s="86">
        <v>250000</v>
      </c>
      <c r="F87" s="126">
        <f t="shared" si="5"/>
        <v>1000000</v>
      </c>
    </row>
    <row r="88" spans="1:6" ht="15">
      <c r="A88" s="21" t="s">
        <v>84</v>
      </c>
      <c r="B88" s="89" t="s">
        <v>1</v>
      </c>
      <c r="C88" s="22" t="s">
        <v>2</v>
      </c>
      <c r="D88" s="22" t="s">
        <v>3</v>
      </c>
      <c r="E88" s="90" t="s">
        <v>4</v>
      </c>
      <c r="F88" s="22" t="s">
        <v>5</v>
      </c>
    </row>
    <row r="89" spans="1:6" ht="30">
      <c r="A89" s="66"/>
      <c r="B89" s="127" t="s">
        <v>153</v>
      </c>
      <c r="C89" s="128"/>
      <c r="D89" s="129"/>
      <c r="E89" s="86"/>
      <c r="F89" s="130"/>
    </row>
    <row r="90" spans="1:6" ht="57">
      <c r="A90" s="14">
        <v>10.19</v>
      </c>
      <c r="B90" s="131" t="s">
        <v>183</v>
      </c>
      <c r="C90" s="128" t="s">
        <v>8</v>
      </c>
      <c r="D90" s="15">
        <v>48</v>
      </c>
      <c r="E90" s="86">
        <v>160000</v>
      </c>
      <c r="F90" s="126">
        <f>D90*E90</f>
        <v>7680000</v>
      </c>
    </row>
    <row r="91" spans="1:6" ht="112.5" customHeight="1">
      <c r="A91" s="14">
        <v>10.2</v>
      </c>
      <c r="B91" s="131" t="s">
        <v>184</v>
      </c>
      <c r="C91" s="128" t="s">
        <v>8</v>
      </c>
      <c r="D91" s="15">
        <v>48</v>
      </c>
      <c r="E91" s="86">
        <v>94212</v>
      </c>
      <c r="F91" s="126">
        <f aca="true" t="shared" si="6" ref="F91:F102">D91*E91</f>
        <v>4522176</v>
      </c>
    </row>
    <row r="92" spans="1:6" ht="99.75">
      <c r="A92" s="14">
        <v>10.21</v>
      </c>
      <c r="B92" s="131" t="s">
        <v>185</v>
      </c>
      <c r="C92" s="128" t="s">
        <v>2</v>
      </c>
      <c r="D92" s="15">
        <v>129</v>
      </c>
      <c r="E92" s="86">
        <v>99646</v>
      </c>
      <c r="F92" s="126">
        <f t="shared" si="6"/>
        <v>12854334</v>
      </c>
    </row>
    <row r="93" spans="1:6" ht="132.75" customHeight="1">
      <c r="A93" s="14">
        <v>10.22</v>
      </c>
      <c r="B93" s="131" t="s">
        <v>186</v>
      </c>
      <c r="C93" s="128" t="s">
        <v>2</v>
      </c>
      <c r="D93" s="15">
        <v>135</v>
      </c>
      <c r="E93" s="86">
        <v>109414</v>
      </c>
      <c r="F93" s="126">
        <f t="shared" si="6"/>
        <v>14770890</v>
      </c>
    </row>
    <row r="94" spans="1:6" ht="15">
      <c r="A94" s="14">
        <v>10.23</v>
      </c>
      <c r="B94" s="131" t="s">
        <v>204</v>
      </c>
      <c r="C94" s="128" t="s">
        <v>2</v>
      </c>
      <c r="D94" s="15">
        <v>149</v>
      </c>
      <c r="E94" s="86">
        <v>161994</v>
      </c>
      <c r="F94" s="126">
        <f t="shared" si="6"/>
        <v>24137106</v>
      </c>
    </row>
    <row r="95" spans="1:6" ht="42.75">
      <c r="A95" s="14">
        <v>10.24</v>
      </c>
      <c r="B95" s="131" t="s">
        <v>154</v>
      </c>
      <c r="C95" s="132" t="s">
        <v>2</v>
      </c>
      <c r="D95" s="15">
        <v>4</v>
      </c>
      <c r="E95" s="86">
        <v>1260000</v>
      </c>
      <c r="F95" s="126">
        <f t="shared" si="6"/>
        <v>5040000</v>
      </c>
    </row>
    <row r="96" spans="1:6" ht="15">
      <c r="A96" s="14">
        <v>10.25</v>
      </c>
      <c r="B96" s="131" t="s">
        <v>155</v>
      </c>
      <c r="C96" s="132" t="s">
        <v>2</v>
      </c>
      <c r="D96" s="15">
        <v>8</v>
      </c>
      <c r="E96" s="86">
        <v>750000</v>
      </c>
      <c r="F96" s="126">
        <f t="shared" si="6"/>
        <v>6000000</v>
      </c>
    </row>
    <row r="97" spans="1:6" ht="85.5">
      <c r="A97" s="14">
        <v>10.26</v>
      </c>
      <c r="B97" s="131" t="s">
        <v>156</v>
      </c>
      <c r="C97" s="132" t="s">
        <v>8</v>
      </c>
      <c r="D97" s="15">
        <v>4</v>
      </c>
      <c r="E97" s="86">
        <v>1495000</v>
      </c>
      <c r="F97" s="126">
        <f t="shared" si="6"/>
        <v>5980000</v>
      </c>
    </row>
    <row r="98" spans="1:6" ht="57">
      <c r="A98" s="14">
        <v>10.27</v>
      </c>
      <c r="B98" s="133" t="s">
        <v>157</v>
      </c>
      <c r="C98" s="132" t="s">
        <v>8</v>
      </c>
      <c r="D98" s="15">
        <v>4</v>
      </c>
      <c r="E98" s="86">
        <v>3640000</v>
      </c>
      <c r="F98" s="126">
        <f t="shared" si="6"/>
        <v>14560000</v>
      </c>
    </row>
    <row r="99" spans="1:6" ht="28.5">
      <c r="A99" s="14">
        <v>10.28</v>
      </c>
      <c r="B99" s="133" t="s">
        <v>158</v>
      </c>
      <c r="C99" s="132" t="s">
        <v>8</v>
      </c>
      <c r="D99" s="15">
        <v>4</v>
      </c>
      <c r="E99" s="86">
        <v>1200000</v>
      </c>
      <c r="F99" s="126">
        <f t="shared" si="6"/>
        <v>4800000</v>
      </c>
    </row>
    <row r="100" spans="1:6" ht="15">
      <c r="A100" s="14">
        <v>10.29</v>
      </c>
      <c r="B100" s="133" t="s">
        <v>159</v>
      </c>
      <c r="C100" s="132" t="s">
        <v>8</v>
      </c>
      <c r="D100" s="15">
        <v>4</v>
      </c>
      <c r="E100" s="86">
        <v>525000</v>
      </c>
      <c r="F100" s="126">
        <f t="shared" si="6"/>
        <v>2100000</v>
      </c>
    </row>
    <row r="101" spans="1:6" ht="39.75" customHeight="1">
      <c r="A101" s="14">
        <v>10.3</v>
      </c>
      <c r="B101" s="133" t="s">
        <v>205</v>
      </c>
      <c r="C101" s="132" t="s">
        <v>8</v>
      </c>
      <c r="D101" s="15">
        <v>4</v>
      </c>
      <c r="E101" s="86">
        <v>403471</v>
      </c>
      <c r="F101" s="126">
        <f t="shared" si="6"/>
        <v>1613884</v>
      </c>
    </row>
    <row r="102" spans="1:6" ht="52.5" customHeight="1">
      <c r="A102" s="14">
        <v>10.31</v>
      </c>
      <c r="B102" s="131" t="s">
        <v>239</v>
      </c>
      <c r="C102" s="126" t="s">
        <v>10</v>
      </c>
      <c r="D102" s="15">
        <v>150</v>
      </c>
      <c r="E102" s="134">
        <v>65000</v>
      </c>
      <c r="F102" s="126">
        <f t="shared" si="6"/>
        <v>9750000</v>
      </c>
    </row>
    <row r="103" spans="1:6" ht="15">
      <c r="A103" s="16"/>
      <c r="B103" s="87" t="s">
        <v>17</v>
      </c>
      <c r="C103" s="135"/>
      <c r="D103" s="135"/>
      <c r="E103" s="86"/>
      <c r="F103" s="136">
        <f>SUM(F70:F102)</f>
        <v>228269019</v>
      </c>
    </row>
    <row r="104" spans="1:6" ht="15">
      <c r="A104" s="10">
        <v>11</v>
      </c>
      <c r="B104" s="137" t="s">
        <v>0</v>
      </c>
      <c r="C104" s="138"/>
      <c r="D104" s="138"/>
      <c r="E104" s="86"/>
      <c r="F104" s="137"/>
    </row>
    <row r="105" spans="1:6" ht="75">
      <c r="A105" s="46">
        <v>11.1</v>
      </c>
      <c r="B105" s="106" t="s">
        <v>30</v>
      </c>
      <c r="C105" s="139" t="s">
        <v>54</v>
      </c>
      <c r="D105" s="140">
        <v>1</v>
      </c>
      <c r="E105" s="86">
        <v>226440</v>
      </c>
      <c r="F105" s="126">
        <f aca="true" t="shared" si="7" ref="F105:F112">D105*E105</f>
        <v>226440</v>
      </c>
    </row>
    <row r="106" spans="1:6" ht="75">
      <c r="A106" s="46">
        <v>11.2</v>
      </c>
      <c r="B106" s="106" t="s">
        <v>31</v>
      </c>
      <c r="C106" s="139" t="s">
        <v>54</v>
      </c>
      <c r="D106" s="140">
        <v>1</v>
      </c>
      <c r="E106" s="86">
        <v>338528</v>
      </c>
      <c r="F106" s="126">
        <f t="shared" si="7"/>
        <v>338528</v>
      </c>
    </row>
    <row r="107" spans="1:6" ht="120">
      <c r="A107" s="46">
        <v>11.3</v>
      </c>
      <c r="B107" s="106" t="s">
        <v>26</v>
      </c>
      <c r="C107" s="139" t="s">
        <v>54</v>
      </c>
      <c r="D107" s="141">
        <v>4</v>
      </c>
      <c r="E107" s="86">
        <v>1459051</v>
      </c>
      <c r="F107" s="126">
        <f t="shared" si="7"/>
        <v>5836204</v>
      </c>
    </row>
    <row r="108" spans="1:6" ht="120">
      <c r="A108" s="46">
        <v>11.4</v>
      </c>
      <c r="B108" s="106" t="s">
        <v>27</v>
      </c>
      <c r="C108" s="139" t="s">
        <v>54</v>
      </c>
      <c r="D108" s="141">
        <v>20</v>
      </c>
      <c r="E108" s="86">
        <v>762061</v>
      </c>
      <c r="F108" s="126">
        <f t="shared" si="7"/>
        <v>15241220</v>
      </c>
    </row>
    <row r="109" spans="1:6" ht="90">
      <c r="A109" s="46">
        <v>11.5</v>
      </c>
      <c r="B109" s="106" t="s">
        <v>150</v>
      </c>
      <c r="C109" s="139" t="s">
        <v>54</v>
      </c>
      <c r="D109" s="141">
        <v>13</v>
      </c>
      <c r="E109" s="86">
        <v>944527</v>
      </c>
      <c r="F109" s="126">
        <f t="shared" si="7"/>
        <v>12278851</v>
      </c>
    </row>
    <row r="110" spans="1:6" ht="105">
      <c r="A110" s="46">
        <v>11.6</v>
      </c>
      <c r="B110" s="106" t="s">
        <v>28</v>
      </c>
      <c r="C110" s="139" t="s">
        <v>54</v>
      </c>
      <c r="D110" s="141">
        <v>13</v>
      </c>
      <c r="E110" s="86">
        <v>570205</v>
      </c>
      <c r="F110" s="126">
        <f t="shared" si="7"/>
        <v>7412665</v>
      </c>
    </row>
    <row r="111" spans="1:6" ht="90">
      <c r="A111" s="46">
        <v>11.7</v>
      </c>
      <c r="B111" s="106" t="s">
        <v>29</v>
      </c>
      <c r="C111" s="139" t="s">
        <v>54</v>
      </c>
      <c r="D111" s="141">
        <v>2</v>
      </c>
      <c r="E111" s="86">
        <v>506848</v>
      </c>
      <c r="F111" s="126">
        <f t="shared" si="7"/>
        <v>1013696</v>
      </c>
    </row>
    <row r="112" spans="1:6" ht="120">
      <c r="A112" s="46">
        <v>11.8</v>
      </c>
      <c r="B112" s="142" t="s">
        <v>41</v>
      </c>
      <c r="C112" s="143" t="s">
        <v>6</v>
      </c>
      <c r="D112" s="144">
        <v>78.23</v>
      </c>
      <c r="E112" s="86">
        <v>147186</v>
      </c>
      <c r="F112" s="126">
        <f t="shared" si="7"/>
        <v>11514360.780000001</v>
      </c>
    </row>
    <row r="113" spans="1:6" ht="15">
      <c r="A113" s="10"/>
      <c r="B113" s="87" t="s">
        <v>17</v>
      </c>
      <c r="C113" s="119"/>
      <c r="D113" s="119"/>
      <c r="E113" s="86"/>
      <c r="F113" s="145">
        <f>SUM(F105:F112)</f>
        <v>53861964.78</v>
      </c>
    </row>
    <row r="114" spans="1:6" ht="15">
      <c r="A114" s="17">
        <v>12</v>
      </c>
      <c r="B114" s="118" t="s">
        <v>81</v>
      </c>
      <c r="C114" s="40"/>
      <c r="D114" s="40"/>
      <c r="E114" s="86"/>
      <c r="F114" s="126"/>
    </row>
    <row r="115" spans="1:6" s="65" customFormat="1" ht="15">
      <c r="A115" s="66"/>
      <c r="B115" s="127" t="s">
        <v>160</v>
      </c>
      <c r="C115" s="146"/>
      <c r="D115" s="128"/>
      <c r="E115" s="86"/>
      <c r="F115" s="126"/>
    </row>
    <row r="116" spans="1:6" s="65" customFormat="1" ht="57">
      <c r="A116" s="46">
        <v>12.1</v>
      </c>
      <c r="B116" s="131" t="s">
        <v>161</v>
      </c>
      <c r="C116" s="147" t="s">
        <v>162</v>
      </c>
      <c r="D116" s="148">
        <v>5760</v>
      </c>
      <c r="E116" s="86">
        <v>7860</v>
      </c>
      <c r="F116" s="126">
        <f>D116*E116</f>
        <v>45273600</v>
      </c>
    </row>
    <row r="117" spans="1:6" s="65" customFormat="1" ht="68.25" customHeight="1">
      <c r="A117" s="46">
        <v>12.2</v>
      </c>
      <c r="B117" s="131" t="s">
        <v>163</v>
      </c>
      <c r="C117" s="147" t="s">
        <v>6</v>
      </c>
      <c r="D117" s="148">
        <v>259</v>
      </c>
      <c r="E117" s="86">
        <v>134000</v>
      </c>
      <c r="F117" s="126">
        <f aca="true" t="shared" si="8" ref="F117:F127">D117*E117</f>
        <v>34706000</v>
      </c>
    </row>
    <row r="118" spans="1:6" s="65" customFormat="1" ht="66.75" customHeight="1">
      <c r="A118" s="46">
        <v>12.3</v>
      </c>
      <c r="B118" s="131" t="s">
        <v>206</v>
      </c>
      <c r="C118" s="147" t="s">
        <v>6</v>
      </c>
      <c r="D118" s="148">
        <v>265.54</v>
      </c>
      <c r="E118" s="86">
        <v>110000</v>
      </c>
      <c r="F118" s="126">
        <f t="shared" si="8"/>
        <v>29209400.000000004</v>
      </c>
    </row>
    <row r="119" spans="1:6" s="65" customFormat="1" ht="28.5">
      <c r="A119" s="46">
        <v>12.4</v>
      </c>
      <c r="B119" s="131" t="s">
        <v>164</v>
      </c>
      <c r="C119" s="147" t="s">
        <v>10</v>
      </c>
      <c r="D119" s="148">
        <v>152</v>
      </c>
      <c r="E119" s="86">
        <v>3100</v>
      </c>
      <c r="F119" s="126">
        <f t="shared" si="8"/>
        <v>471200</v>
      </c>
    </row>
    <row r="120" spans="1:6" s="65" customFormat="1" ht="64.5" customHeight="1">
      <c r="A120" s="46">
        <v>12.5</v>
      </c>
      <c r="B120" s="131" t="s">
        <v>165</v>
      </c>
      <c r="C120" s="147" t="s">
        <v>10</v>
      </c>
      <c r="D120" s="86">
        <v>128</v>
      </c>
      <c r="E120" s="86">
        <v>20400</v>
      </c>
      <c r="F120" s="126">
        <f t="shared" si="8"/>
        <v>2611200</v>
      </c>
    </row>
    <row r="121" spans="1:6" s="65" customFormat="1" ht="15">
      <c r="A121" s="46"/>
      <c r="B121" s="127" t="s">
        <v>166</v>
      </c>
      <c r="C121" s="131"/>
      <c r="D121" s="148"/>
      <c r="E121" s="86"/>
      <c r="F121" s="126"/>
    </row>
    <row r="122" spans="1:6" s="65" customFormat="1" ht="33.75" customHeight="1">
      <c r="A122" s="46">
        <v>12.6</v>
      </c>
      <c r="B122" s="131" t="s">
        <v>167</v>
      </c>
      <c r="C122" s="147" t="s">
        <v>6</v>
      </c>
      <c r="D122" s="148">
        <v>290</v>
      </c>
      <c r="E122" s="86">
        <v>6300</v>
      </c>
      <c r="F122" s="126">
        <f t="shared" si="8"/>
        <v>1827000</v>
      </c>
    </row>
    <row r="123" spans="1:6" s="65" customFormat="1" ht="42" customHeight="1">
      <c r="A123" s="46">
        <v>12.7</v>
      </c>
      <c r="B123" s="131" t="s">
        <v>168</v>
      </c>
      <c r="C123" s="147" t="s">
        <v>6</v>
      </c>
      <c r="D123" s="148">
        <v>237</v>
      </c>
      <c r="E123" s="86">
        <v>6600</v>
      </c>
      <c r="F123" s="126">
        <f t="shared" si="8"/>
        <v>1564200</v>
      </c>
    </row>
    <row r="124" spans="1:6" s="65" customFormat="1" ht="42.75">
      <c r="A124" s="46">
        <v>12.8</v>
      </c>
      <c r="B124" s="131" t="s">
        <v>169</v>
      </c>
      <c r="C124" s="147" t="s">
        <v>6</v>
      </c>
      <c r="D124" s="148">
        <v>47.2</v>
      </c>
      <c r="E124" s="86">
        <v>50000</v>
      </c>
      <c r="F124" s="126">
        <f t="shared" si="8"/>
        <v>2360000</v>
      </c>
    </row>
    <row r="125" spans="1:6" s="65" customFormat="1" ht="15">
      <c r="A125" s="46"/>
      <c r="B125" s="127" t="s">
        <v>170</v>
      </c>
      <c r="C125" s="131"/>
      <c r="D125" s="148"/>
      <c r="E125" s="86"/>
      <c r="F125" s="126"/>
    </row>
    <row r="126" spans="1:6" s="65" customFormat="1" ht="54" customHeight="1">
      <c r="A126" s="46">
        <v>12.9</v>
      </c>
      <c r="B126" s="131" t="s">
        <v>171</v>
      </c>
      <c r="C126" s="147" t="s">
        <v>2</v>
      </c>
      <c r="D126" s="148">
        <v>4</v>
      </c>
      <c r="E126" s="86">
        <v>1000000</v>
      </c>
      <c r="F126" s="126">
        <f t="shared" si="8"/>
        <v>4000000</v>
      </c>
    </row>
    <row r="127" spans="1:6" s="65" customFormat="1" ht="56.25" customHeight="1">
      <c r="A127" s="46">
        <v>12.1</v>
      </c>
      <c r="B127" s="131" t="s">
        <v>172</v>
      </c>
      <c r="C127" s="147" t="s">
        <v>6</v>
      </c>
      <c r="D127" s="148">
        <v>56</v>
      </c>
      <c r="E127" s="86">
        <v>140000</v>
      </c>
      <c r="F127" s="126">
        <f t="shared" si="8"/>
        <v>7840000</v>
      </c>
    </row>
    <row r="128" spans="1:6" ht="18.75" customHeight="1">
      <c r="A128" s="10"/>
      <c r="B128" s="87" t="s">
        <v>17</v>
      </c>
      <c r="C128" s="40"/>
      <c r="D128" s="40"/>
      <c r="E128" s="86"/>
      <c r="F128" s="145">
        <f>SUM(F116:F127)</f>
        <v>129862600</v>
      </c>
    </row>
    <row r="129" spans="1:6" ht="15">
      <c r="A129" s="21" t="s">
        <v>84</v>
      </c>
      <c r="B129" s="118" t="s">
        <v>1</v>
      </c>
      <c r="C129" s="119" t="s">
        <v>8</v>
      </c>
      <c r="D129" s="149" t="s">
        <v>3</v>
      </c>
      <c r="E129" s="90" t="s">
        <v>85</v>
      </c>
      <c r="F129" s="145" t="s">
        <v>86</v>
      </c>
    </row>
    <row r="130" spans="1:6" ht="15">
      <c r="A130" s="48">
        <v>13</v>
      </c>
      <c r="B130" s="49" t="s">
        <v>149</v>
      </c>
      <c r="C130" s="121"/>
      <c r="D130" s="121"/>
      <c r="E130" s="86"/>
      <c r="F130" s="126"/>
    </row>
    <row r="131" spans="1:6" ht="15">
      <c r="A131" s="10">
        <v>13.1</v>
      </c>
      <c r="B131" s="118" t="s">
        <v>87</v>
      </c>
      <c r="C131" s="40"/>
      <c r="D131" s="150"/>
      <c r="E131" s="86"/>
      <c r="F131" s="126"/>
    </row>
    <row r="132" spans="1:6" ht="20.25" customHeight="1">
      <c r="A132" s="10" t="s">
        <v>123</v>
      </c>
      <c r="B132" s="51" t="s">
        <v>88</v>
      </c>
      <c r="C132" s="40" t="s">
        <v>6</v>
      </c>
      <c r="D132" s="150">
        <v>26</v>
      </c>
      <c r="E132" s="86">
        <v>6675</v>
      </c>
      <c r="F132" s="126">
        <f>D132*E132</f>
        <v>173550</v>
      </c>
    </row>
    <row r="133" spans="1:6" ht="15">
      <c r="A133" s="10" t="s">
        <v>124</v>
      </c>
      <c r="B133" s="51" t="s">
        <v>89</v>
      </c>
      <c r="C133" s="40" t="s">
        <v>6</v>
      </c>
      <c r="D133" s="150">
        <v>31</v>
      </c>
      <c r="E133" s="86">
        <v>5222</v>
      </c>
      <c r="F133" s="126">
        <f>D133*E133</f>
        <v>161882</v>
      </c>
    </row>
    <row r="134" spans="1:6" ht="15">
      <c r="A134" s="10" t="s">
        <v>125</v>
      </c>
      <c r="B134" s="51" t="s">
        <v>90</v>
      </c>
      <c r="C134" s="40" t="s">
        <v>6</v>
      </c>
      <c r="D134" s="150">
        <v>30</v>
      </c>
      <c r="E134" s="86">
        <v>26774</v>
      </c>
      <c r="F134" s="126">
        <f>D134*E134</f>
        <v>803220</v>
      </c>
    </row>
    <row r="135" spans="1:6" ht="15">
      <c r="A135" s="10" t="s">
        <v>126</v>
      </c>
      <c r="B135" s="51" t="s">
        <v>91</v>
      </c>
      <c r="C135" s="40" t="s">
        <v>76</v>
      </c>
      <c r="D135" s="150">
        <v>1.14</v>
      </c>
      <c r="E135" s="86">
        <v>159762</v>
      </c>
      <c r="F135" s="126">
        <f>D135*E135</f>
        <v>182128.68</v>
      </c>
    </row>
    <row r="136" spans="1:6" ht="15">
      <c r="A136" s="10" t="s">
        <v>127</v>
      </c>
      <c r="B136" s="51" t="s">
        <v>92</v>
      </c>
      <c r="C136" s="40" t="s">
        <v>10</v>
      </c>
      <c r="D136" s="150">
        <v>18</v>
      </c>
      <c r="E136" s="86">
        <v>16575</v>
      </c>
      <c r="F136" s="126">
        <f>D136*E136:E138</f>
        <v>298350</v>
      </c>
    </row>
    <row r="137" spans="1:6" ht="30">
      <c r="A137" s="10" t="s">
        <v>128</v>
      </c>
      <c r="B137" s="51" t="s">
        <v>93</v>
      </c>
      <c r="C137" s="40" t="s">
        <v>6</v>
      </c>
      <c r="D137" s="150">
        <v>20</v>
      </c>
      <c r="E137" s="86">
        <v>16025</v>
      </c>
      <c r="F137" s="126">
        <f>D137*E137</f>
        <v>320500</v>
      </c>
    </row>
    <row r="138" spans="1:6" ht="15">
      <c r="A138" s="10"/>
      <c r="B138" s="87" t="s">
        <v>17</v>
      </c>
      <c r="C138" s="40"/>
      <c r="D138" s="40"/>
      <c r="E138" s="86"/>
      <c r="F138" s="145">
        <f>SUM(F132:F137)</f>
        <v>1939630.68</v>
      </c>
    </row>
    <row r="139" spans="1:6" ht="15">
      <c r="A139" s="10">
        <v>13.2</v>
      </c>
      <c r="B139" s="118" t="s">
        <v>94</v>
      </c>
      <c r="C139" s="40"/>
      <c r="D139" s="150"/>
      <c r="E139" s="86"/>
      <c r="F139" s="126"/>
    </row>
    <row r="140" spans="1:6" ht="15">
      <c r="A140" s="10" t="s">
        <v>129</v>
      </c>
      <c r="B140" s="51" t="s">
        <v>95</v>
      </c>
      <c r="C140" s="40" t="s">
        <v>6</v>
      </c>
      <c r="D140" s="150">
        <v>27</v>
      </c>
      <c r="E140" s="86">
        <v>27135</v>
      </c>
      <c r="F140" s="126">
        <f>D140*E140</f>
        <v>732645</v>
      </c>
    </row>
    <row r="141" spans="1:6" ht="15">
      <c r="A141" s="10" t="s">
        <v>130</v>
      </c>
      <c r="B141" s="51" t="s">
        <v>96</v>
      </c>
      <c r="C141" s="40" t="s">
        <v>6</v>
      </c>
      <c r="D141" s="150">
        <v>57</v>
      </c>
      <c r="E141" s="86">
        <v>54265</v>
      </c>
      <c r="F141" s="126">
        <f>D141*E141</f>
        <v>3093105</v>
      </c>
    </row>
    <row r="142" spans="1:6" ht="30">
      <c r="A142" s="10" t="s">
        <v>131</v>
      </c>
      <c r="B142" s="51" t="s">
        <v>97</v>
      </c>
      <c r="C142" s="40" t="s">
        <v>6</v>
      </c>
      <c r="D142" s="150">
        <v>102</v>
      </c>
      <c r="E142" s="86">
        <v>36652</v>
      </c>
      <c r="F142" s="126">
        <f>D142*E142</f>
        <v>3738504</v>
      </c>
    </row>
    <row r="143" spans="1:6" ht="15">
      <c r="A143" s="10" t="s">
        <v>132</v>
      </c>
      <c r="B143" s="51" t="s">
        <v>98</v>
      </c>
      <c r="C143" s="40" t="s">
        <v>6</v>
      </c>
      <c r="D143" s="150">
        <v>55</v>
      </c>
      <c r="E143" s="86">
        <v>14821</v>
      </c>
      <c r="F143" s="126">
        <f>D143*E143</f>
        <v>815155</v>
      </c>
    </row>
    <row r="144" spans="1:6" ht="15">
      <c r="A144" s="10" t="s">
        <v>133</v>
      </c>
      <c r="B144" s="51" t="s">
        <v>99</v>
      </c>
      <c r="C144" s="40" t="s">
        <v>6</v>
      </c>
      <c r="D144" s="150">
        <v>58</v>
      </c>
      <c r="E144" s="86">
        <v>34695</v>
      </c>
      <c r="F144" s="126">
        <f>D144*E144</f>
        <v>2012310</v>
      </c>
    </row>
    <row r="145" spans="1:6" ht="15">
      <c r="A145" s="10"/>
      <c r="B145" s="87" t="s">
        <v>17</v>
      </c>
      <c r="C145" s="40"/>
      <c r="D145" s="40"/>
      <c r="E145" s="86"/>
      <c r="F145" s="145">
        <f>SUM(F140:F144)</f>
        <v>10391719</v>
      </c>
    </row>
    <row r="146" spans="1:6" ht="15">
      <c r="A146" s="10">
        <v>13.3</v>
      </c>
      <c r="B146" s="118" t="s">
        <v>100</v>
      </c>
      <c r="C146" s="40"/>
      <c r="D146" s="150"/>
      <c r="E146" s="86"/>
      <c r="F146" s="126"/>
    </row>
    <row r="147" spans="1:6" ht="15">
      <c r="A147" s="10" t="s">
        <v>134</v>
      </c>
      <c r="B147" s="51" t="s">
        <v>101</v>
      </c>
      <c r="C147" s="40" t="s">
        <v>6</v>
      </c>
      <c r="D147" s="150">
        <v>55</v>
      </c>
      <c r="E147" s="86">
        <v>6028</v>
      </c>
      <c r="F147" s="126">
        <f>D147*E147</f>
        <v>331540</v>
      </c>
    </row>
    <row r="148" spans="1:6" ht="15">
      <c r="A148" s="10"/>
      <c r="B148" s="87" t="s">
        <v>17</v>
      </c>
      <c r="C148" s="40"/>
      <c r="D148" s="40"/>
      <c r="E148" s="86"/>
      <c r="F148" s="145">
        <f>+F147</f>
        <v>331540</v>
      </c>
    </row>
    <row r="149" spans="1:6" ht="15">
      <c r="A149" s="10">
        <v>13.4</v>
      </c>
      <c r="B149" s="118" t="s">
        <v>102</v>
      </c>
      <c r="C149" s="40"/>
      <c r="D149" s="150"/>
      <c r="E149" s="86"/>
      <c r="F149" s="126"/>
    </row>
    <row r="150" spans="1:6" ht="30">
      <c r="A150" s="10" t="s">
        <v>135</v>
      </c>
      <c r="B150" s="51" t="s">
        <v>103</v>
      </c>
      <c r="C150" s="40" t="s">
        <v>6</v>
      </c>
      <c r="D150" s="150">
        <v>22</v>
      </c>
      <c r="E150" s="86">
        <v>50000</v>
      </c>
      <c r="F150" s="126">
        <f>D150*E150</f>
        <v>1100000</v>
      </c>
    </row>
    <row r="151" spans="1:6" ht="15">
      <c r="A151" s="10"/>
      <c r="B151" s="87" t="s">
        <v>17</v>
      </c>
      <c r="C151" s="40"/>
      <c r="D151" s="40"/>
      <c r="E151" s="86"/>
      <c r="F151" s="145">
        <f>+F150</f>
        <v>1100000</v>
      </c>
    </row>
    <row r="152" spans="1:6" ht="15">
      <c r="A152" s="10">
        <v>13.5</v>
      </c>
      <c r="B152" s="52" t="s">
        <v>18</v>
      </c>
      <c r="C152" s="40"/>
      <c r="D152" s="150"/>
      <c r="E152" s="86"/>
      <c r="F152" s="126"/>
    </row>
    <row r="153" spans="1:6" ht="45">
      <c r="A153" s="10" t="s">
        <v>136</v>
      </c>
      <c r="B153" s="53" t="s">
        <v>104</v>
      </c>
      <c r="C153" s="40" t="s">
        <v>8</v>
      </c>
      <c r="D153" s="150">
        <v>1</v>
      </c>
      <c r="E153" s="86">
        <v>344741</v>
      </c>
      <c r="F153" s="126">
        <f>D153*E153</f>
        <v>344741</v>
      </c>
    </row>
    <row r="154" spans="1:6" ht="15">
      <c r="A154" s="10" t="s">
        <v>137</v>
      </c>
      <c r="B154" s="53" t="s">
        <v>105</v>
      </c>
      <c r="C154" s="40" t="s">
        <v>6</v>
      </c>
      <c r="D154" s="150">
        <v>5</v>
      </c>
      <c r="E154" s="86">
        <v>49254</v>
      </c>
      <c r="F154" s="126">
        <f>D154*E154</f>
        <v>246270</v>
      </c>
    </row>
    <row r="155" spans="1:6" ht="15">
      <c r="A155" s="10" t="s">
        <v>138</v>
      </c>
      <c r="B155" s="53" t="s">
        <v>106</v>
      </c>
      <c r="C155" s="40" t="s">
        <v>6</v>
      </c>
      <c r="D155" s="150">
        <v>2</v>
      </c>
      <c r="E155" s="86">
        <v>67806.5</v>
      </c>
      <c r="F155" s="126">
        <f>D155*E155</f>
        <v>135613</v>
      </c>
    </row>
    <row r="156" spans="1:6" ht="15">
      <c r="A156" s="10"/>
      <c r="B156" s="87" t="s">
        <v>17</v>
      </c>
      <c r="C156" s="40"/>
      <c r="D156" s="150"/>
      <c r="E156" s="86"/>
      <c r="F156" s="145">
        <f>SUM(F153:F155)</f>
        <v>726624</v>
      </c>
    </row>
    <row r="157" spans="1:6" ht="15">
      <c r="A157" s="10">
        <v>13.6</v>
      </c>
      <c r="B157" s="52" t="s">
        <v>107</v>
      </c>
      <c r="C157" s="40"/>
      <c r="D157" s="150"/>
      <c r="E157" s="86"/>
      <c r="F157" s="126"/>
    </row>
    <row r="158" spans="1:6" ht="15">
      <c r="A158" s="10" t="s">
        <v>139</v>
      </c>
      <c r="B158" s="53" t="s">
        <v>108</v>
      </c>
      <c r="C158" s="40" t="s">
        <v>6</v>
      </c>
      <c r="D158" s="150">
        <v>102</v>
      </c>
      <c r="E158" s="86">
        <v>113147</v>
      </c>
      <c r="F158" s="126">
        <f>D158*E158</f>
        <v>11540994</v>
      </c>
    </row>
    <row r="159" spans="1:6" ht="15">
      <c r="A159" s="10"/>
      <c r="B159" s="87" t="s">
        <v>17</v>
      </c>
      <c r="C159" s="40"/>
      <c r="D159" s="40"/>
      <c r="E159" s="86"/>
      <c r="F159" s="145">
        <f>+F158</f>
        <v>11540994</v>
      </c>
    </row>
    <row r="160" spans="1:6" ht="15">
      <c r="A160" s="10">
        <v>13.7</v>
      </c>
      <c r="B160" s="118" t="s">
        <v>35</v>
      </c>
      <c r="C160" s="40"/>
      <c r="D160" s="150"/>
      <c r="E160" s="86"/>
      <c r="F160" s="126"/>
    </row>
    <row r="161" spans="1:6" ht="30">
      <c r="A161" s="10" t="s">
        <v>140</v>
      </c>
      <c r="B161" s="51" t="s">
        <v>109</v>
      </c>
      <c r="C161" s="40" t="s">
        <v>8</v>
      </c>
      <c r="D161" s="150">
        <v>3</v>
      </c>
      <c r="E161" s="86">
        <v>240000</v>
      </c>
      <c r="F161" s="126">
        <f>D161*E161</f>
        <v>720000</v>
      </c>
    </row>
    <row r="162" spans="1:6" ht="45">
      <c r="A162" s="10" t="s">
        <v>141</v>
      </c>
      <c r="B162" s="51" t="s">
        <v>110</v>
      </c>
      <c r="C162" s="151" t="s">
        <v>54</v>
      </c>
      <c r="D162" s="150">
        <v>1</v>
      </c>
      <c r="E162" s="86">
        <v>700000</v>
      </c>
      <c r="F162" s="126">
        <f>D162*E162</f>
        <v>700000</v>
      </c>
    </row>
    <row r="163" spans="1:6" ht="30">
      <c r="A163" s="10" t="s">
        <v>142</v>
      </c>
      <c r="B163" s="51" t="s">
        <v>111</v>
      </c>
      <c r="C163" s="151" t="s">
        <v>54</v>
      </c>
      <c r="D163" s="150">
        <v>1</v>
      </c>
      <c r="E163" s="86">
        <v>410000</v>
      </c>
      <c r="F163" s="126">
        <f>D163*E163</f>
        <v>410000</v>
      </c>
    </row>
    <row r="164" spans="1:6" ht="15">
      <c r="A164" s="10" t="s">
        <v>143</v>
      </c>
      <c r="B164" s="51" t="s">
        <v>112</v>
      </c>
      <c r="C164" s="151" t="s">
        <v>54</v>
      </c>
      <c r="D164" s="150">
        <v>1</v>
      </c>
      <c r="E164" s="86">
        <v>4752000</v>
      </c>
      <c r="F164" s="126">
        <f>D164*E164</f>
        <v>4752000</v>
      </c>
    </row>
    <row r="165" spans="1:6" ht="30">
      <c r="A165" s="10" t="s">
        <v>144</v>
      </c>
      <c r="B165" s="53" t="s">
        <v>113</v>
      </c>
      <c r="C165" s="151" t="s">
        <v>54</v>
      </c>
      <c r="D165" s="150">
        <v>2</v>
      </c>
      <c r="E165" s="86">
        <v>220000</v>
      </c>
      <c r="F165" s="126">
        <f>D165*E165</f>
        <v>440000</v>
      </c>
    </row>
    <row r="166" spans="1:6" ht="15">
      <c r="A166" s="10"/>
      <c r="B166" s="87" t="s">
        <v>17</v>
      </c>
      <c r="C166" s="40"/>
      <c r="D166" s="40"/>
      <c r="E166" s="86"/>
      <c r="F166" s="145">
        <f>SUM(F161:F165)</f>
        <v>7022000</v>
      </c>
    </row>
    <row r="167" spans="1:6" ht="15">
      <c r="A167" s="10">
        <v>13.8</v>
      </c>
      <c r="B167" s="52" t="s">
        <v>114</v>
      </c>
      <c r="C167" s="40"/>
      <c r="D167" s="150"/>
      <c r="E167" s="86"/>
      <c r="F167" s="126"/>
    </row>
    <row r="168" spans="1:6" ht="30">
      <c r="A168" s="10" t="s">
        <v>145</v>
      </c>
      <c r="B168" s="53" t="s">
        <v>115</v>
      </c>
      <c r="C168" s="151" t="s">
        <v>54</v>
      </c>
      <c r="D168" s="150">
        <v>1</v>
      </c>
      <c r="E168" s="86">
        <v>88000</v>
      </c>
      <c r="F168" s="126">
        <f>D168*E168</f>
        <v>88000</v>
      </c>
    </row>
    <row r="169" spans="1:6" ht="30">
      <c r="A169" s="10" t="s">
        <v>146</v>
      </c>
      <c r="B169" s="53" t="s">
        <v>116</v>
      </c>
      <c r="C169" s="151" t="s">
        <v>54</v>
      </c>
      <c r="D169" s="150">
        <v>1</v>
      </c>
      <c r="E169" s="86">
        <v>479250</v>
      </c>
      <c r="F169" s="126">
        <f>D169*E169</f>
        <v>479250</v>
      </c>
    </row>
    <row r="170" spans="1:6" ht="30">
      <c r="A170" s="10" t="s">
        <v>147</v>
      </c>
      <c r="B170" s="53" t="s">
        <v>117</v>
      </c>
      <c r="C170" s="151" t="s">
        <v>54</v>
      </c>
      <c r="D170" s="150">
        <v>1</v>
      </c>
      <c r="E170" s="86">
        <v>483000</v>
      </c>
      <c r="F170" s="126">
        <f>D170*E170</f>
        <v>483000</v>
      </c>
    </row>
    <row r="171" spans="1:6" ht="30">
      <c r="A171" s="10" t="s">
        <v>148</v>
      </c>
      <c r="B171" s="53" t="s">
        <v>118</v>
      </c>
      <c r="C171" s="151" t="s">
        <v>54</v>
      </c>
      <c r="D171" s="150">
        <v>1</v>
      </c>
      <c r="E171" s="86">
        <v>505000</v>
      </c>
      <c r="F171" s="126">
        <f>D171*E171</f>
        <v>505000</v>
      </c>
    </row>
    <row r="172" spans="1:6" ht="15">
      <c r="A172" s="10"/>
      <c r="B172" s="87" t="s">
        <v>17</v>
      </c>
      <c r="C172" s="40"/>
      <c r="D172" s="40"/>
      <c r="E172" s="86"/>
      <c r="F172" s="145">
        <f>SUM(F168:F171)</f>
        <v>1555250</v>
      </c>
    </row>
    <row r="173" spans="1:6" ht="15">
      <c r="A173" s="10">
        <v>13.9</v>
      </c>
      <c r="B173" s="55" t="s">
        <v>119</v>
      </c>
      <c r="C173" s="121"/>
      <c r="D173" s="121"/>
      <c r="E173" s="86"/>
      <c r="F173" s="126"/>
    </row>
    <row r="174" spans="1:6" ht="15">
      <c r="A174" s="10"/>
      <c r="B174" s="55"/>
      <c r="C174" s="121"/>
      <c r="D174" s="121"/>
      <c r="E174" s="86"/>
      <c r="F174" s="126"/>
    </row>
    <row r="175" spans="1:6" ht="15.75">
      <c r="A175" s="67" t="s">
        <v>193</v>
      </c>
      <c r="B175" s="152" t="s">
        <v>16</v>
      </c>
      <c r="C175" s="153"/>
      <c r="D175" s="153"/>
      <c r="E175" s="86"/>
      <c r="F175" s="126"/>
    </row>
    <row r="176" spans="1:6" ht="15">
      <c r="A176" s="68">
        <v>1.01</v>
      </c>
      <c r="B176" s="154" t="s">
        <v>207</v>
      </c>
      <c r="C176" s="153" t="s">
        <v>187</v>
      </c>
      <c r="D176" s="155">
        <v>60</v>
      </c>
      <c r="E176" s="86">
        <v>9882</v>
      </c>
      <c r="F176" s="126">
        <f>D176*E176</f>
        <v>592920</v>
      </c>
    </row>
    <row r="177" spans="1:6" ht="28.5" customHeight="1">
      <c r="A177" s="68">
        <v>1.02</v>
      </c>
      <c r="B177" s="156" t="s">
        <v>208</v>
      </c>
      <c r="C177" s="151" t="s">
        <v>187</v>
      </c>
      <c r="D177" s="155">
        <v>55</v>
      </c>
      <c r="E177" s="157">
        <v>9223</v>
      </c>
      <c r="F177" s="157">
        <f>D177*E177</f>
        <v>507265</v>
      </c>
    </row>
    <row r="178" spans="1:6" ht="28.5" customHeight="1">
      <c r="A178" s="68"/>
      <c r="B178" s="156"/>
      <c r="C178" s="151"/>
      <c r="D178" s="155"/>
      <c r="E178" s="157"/>
      <c r="F178" s="158">
        <f>SUM(F176:F177)</f>
        <v>1100185</v>
      </c>
    </row>
    <row r="179" spans="1:6" ht="15.75">
      <c r="A179" s="67" t="s">
        <v>194</v>
      </c>
      <c r="B179" s="159" t="s">
        <v>188</v>
      </c>
      <c r="C179" s="157"/>
      <c r="D179" s="155"/>
      <c r="E179" s="157"/>
      <c r="F179" s="157"/>
    </row>
    <row r="180" spans="1:6" ht="15">
      <c r="A180" s="70">
        <v>2.01</v>
      </c>
      <c r="B180" s="75" t="s">
        <v>209</v>
      </c>
      <c r="C180" s="160" t="s">
        <v>10</v>
      </c>
      <c r="D180" s="155">
        <v>16</v>
      </c>
      <c r="E180" s="157">
        <v>12105.45</v>
      </c>
      <c r="F180" s="157">
        <f>D180*E180</f>
        <v>193687.2</v>
      </c>
    </row>
    <row r="181" spans="1:6" ht="15">
      <c r="A181" s="68">
        <v>2.02</v>
      </c>
      <c r="B181" s="75" t="s">
        <v>210</v>
      </c>
      <c r="C181" s="151" t="s">
        <v>8</v>
      </c>
      <c r="D181" s="155">
        <v>2</v>
      </c>
      <c r="E181" s="157">
        <v>30798.9</v>
      </c>
      <c r="F181" s="157">
        <f aca="true" t="shared" si="9" ref="F181:F188">D181*E181</f>
        <v>61597.8</v>
      </c>
    </row>
    <row r="182" spans="1:6" ht="15">
      <c r="A182" s="70">
        <v>2.03</v>
      </c>
      <c r="B182" s="161" t="s">
        <v>211</v>
      </c>
      <c r="C182" s="151" t="s">
        <v>8</v>
      </c>
      <c r="D182" s="155">
        <v>1</v>
      </c>
      <c r="E182" s="157">
        <v>46098.92</v>
      </c>
      <c r="F182" s="157">
        <f t="shared" si="9"/>
        <v>46098.92</v>
      </c>
    </row>
    <row r="183" spans="1:6" ht="15">
      <c r="A183" s="68">
        <v>2.04</v>
      </c>
      <c r="B183" s="161" t="s">
        <v>212</v>
      </c>
      <c r="C183" s="151" t="s">
        <v>10</v>
      </c>
      <c r="D183" s="155">
        <v>2</v>
      </c>
      <c r="E183" s="157">
        <v>7576.94</v>
      </c>
      <c r="F183" s="157">
        <f t="shared" si="9"/>
        <v>15153.88</v>
      </c>
    </row>
    <row r="184" spans="1:6" ht="15">
      <c r="A184" s="70">
        <v>2.05</v>
      </c>
      <c r="B184" s="161" t="s">
        <v>213</v>
      </c>
      <c r="C184" s="151" t="s">
        <v>10</v>
      </c>
      <c r="D184" s="155">
        <v>16</v>
      </c>
      <c r="E184" s="157">
        <v>12550.39</v>
      </c>
      <c r="F184" s="157">
        <f t="shared" si="9"/>
        <v>200806.24</v>
      </c>
    </row>
    <row r="185" spans="1:6" ht="15">
      <c r="A185" s="68">
        <v>2.06</v>
      </c>
      <c r="B185" s="161" t="s">
        <v>214</v>
      </c>
      <c r="C185" s="151" t="s">
        <v>8</v>
      </c>
      <c r="D185" s="155">
        <v>3</v>
      </c>
      <c r="E185" s="157">
        <v>22302.41</v>
      </c>
      <c r="F185" s="157">
        <f t="shared" si="9"/>
        <v>66907.23</v>
      </c>
    </row>
    <row r="186" spans="1:6" ht="15">
      <c r="A186" s="70">
        <v>2.07</v>
      </c>
      <c r="B186" s="161" t="s">
        <v>215</v>
      </c>
      <c r="C186" s="151" t="s">
        <v>54</v>
      </c>
      <c r="D186" s="155">
        <v>1</v>
      </c>
      <c r="E186" s="157">
        <v>217648.12</v>
      </c>
      <c r="F186" s="157">
        <f t="shared" si="9"/>
        <v>217648.12</v>
      </c>
    </row>
    <row r="187" spans="1:6" ht="15">
      <c r="A187" s="70">
        <v>2.08</v>
      </c>
      <c r="B187" s="161" t="s">
        <v>216</v>
      </c>
      <c r="C187" s="151" t="s">
        <v>8</v>
      </c>
      <c r="D187" s="155">
        <v>1</v>
      </c>
      <c r="E187" s="157">
        <v>79757.5</v>
      </c>
      <c r="F187" s="157">
        <f t="shared" si="9"/>
        <v>79757.5</v>
      </c>
    </row>
    <row r="188" spans="1:6" ht="15">
      <c r="A188" s="68">
        <v>2.09</v>
      </c>
      <c r="B188" s="161" t="s">
        <v>217</v>
      </c>
      <c r="C188" s="151" t="s">
        <v>8</v>
      </c>
      <c r="D188" s="155">
        <v>1</v>
      </c>
      <c r="E188" s="157">
        <v>163388.5</v>
      </c>
      <c r="F188" s="157">
        <f t="shared" si="9"/>
        <v>163388.5</v>
      </c>
    </row>
    <row r="189" spans="1:6" ht="15">
      <c r="A189" s="68">
        <v>2.1</v>
      </c>
      <c r="B189" s="161" t="s">
        <v>218</v>
      </c>
      <c r="C189" s="151" t="s">
        <v>10</v>
      </c>
      <c r="D189" s="155">
        <v>30</v>
      </c>
      <c r="E189" s="157">
        <v>68000</v>
      </c>
      <c r="F189" s="157">
        <f>D189*E189</f>
        <v>2040000</v>
      </c>
    </row>
    <row r="190" spans="1:6" ht="15">
      <c r="A190" s="68">
        <v>2.11</v>
      </c>
      <c r="B190" s="161" t="s">
        <v>219</v>
      </c>
      <c r="C190" s="151" t="s">
        <v>10</v>
      </c>
      <c r="D190" s="155">
        <v>30</v>
      </c>
      <c r="E190" s="157">
        <v>69000</v>
      </c>
      <c r="F190" s="157">
        <f>D190*E190</f>
        <v>2070000</v>
      </c>
    </row>
    <row r="191" spans="1:6" ht="15">
      <c r="A191" s="68"/>
      <c r="B191" s="161"/>
      <c r="C191" s="151"/>
      <c r="D191" s="155"/>
      <c r="E191" s="157"/>
      <c r="F191" s="158">
        <f>SUM(F180:F190)</f>
        <v>5155045.390000001</v>
      </c>
    </row>
    <row r="192" spans="1:6" ht="15.75">
      <c r="A192" s="67" t="s">
        <v>195</v>
      </c>
      <c r="B192" s="159" t="s">
        <v>189</v>
      </c>
      <c r="C192" s="157"/>
      <c r="D192" s="155"/>
      <c r="E192" s="157"/>
      <c r="F192" s="157"/>
    </row>
    <row r="193" spans="1:6" ht="15">
      <c r="A193" s="68">
        <v>3.01</v>
      </c>
      <c r="B193" s="161" t="s">
        <v>220</v>
      </c>
      <c r="C193" s="151" t="s">
        <v>76</v>
      </c>
      <c r="D193" s="155">
        <v>9</v>
      </c>
      <c r="E193" s="157">
        <v>300000</v>
      </c>
      <c r="F193" s="157">
        <f aca="true" t="shared" si="10" ref="F193:F198">D193*E193</f>
        <v>2700000</v>
      </c>
    </row>
    <row r="194" spans="1:6" ht="15">
      <c r="A194" s="68">
        <v>3.02</v>
      </c>
      <c r="B194" s="161" t="s">
        <v>221</v>
      </c>
      <c r="C194" s="151" t="s">
        <v>190</v>
      </c>
      <c r="D194" s="155">
        <v>28</v>
      </c>
      <c r="E194" s="157">
        <v>35000</v>
      </c>
      <c r="F194" s="157">
        <f t="shared" si="10"/>
        <v>980000</v>
      </c>
    </row>
    <row r="195" spans="1:6" ht="15">
      <c r="A195" s="68">
        <v>3.03</v>
      </c>
      <c r="B195" s="161" t="s">
        <v>223</v>
      </c>
      <c r="C195" s="151" t="s">
        <v>10</v>
      </c>
      <c r="D195" s="155">
        <v>50</v>
      </c>
      <c r="E195" s="157">
        <v>39800</v>
      </c>
      <c r="F195" s="157">
        <f t="shared" si="10"/>
        <v>1990000</v>
      </c>
    </row>
    <row r="196" spans="1:6" ht="15">
      <c r="A196" s="68">
        <v>3.04</v>
      </c>
      <c r="B196" s="161" t="s">
        <v>222</v>
      </c>
      <c r="C196" s="151" t="s">
        <v>10</v>
      </c>
      <c r="D196" s="155">
        <v>60</v>
      </c>
      <c r="E196" s="157">
        <v>55000</v>
      </c>
      <c r="F196" s="157">
        <f t="shared" si="10"/>
        <v>3300000</v>
      </c>
    </row>
    <row r="197" spans="1:6" ht="15">
      <c r="A197" s="68">
        <v>3.05</v>
      </c>
      <c r="B197" s="161" t="s">
        <v>224</v>
      </c>
      <c r="C197" s="151" t="s">
        <v>10</v>
      </c>
      <c r="D197" s="155">
        <v>55</v>
      </c>
      <c r="E197" s="157">
        <v>48000</v>
      </c>
      <c r="F197" s="157">
        <f t="shared" si="10"/>
        <v>2640000</v>
      </c>
    </row>
    <row r="198" spans="1:6" ht="15">
      <c r="A198" s="68">
        <v>3.06</v>
      </c>
      <c r="B198" s="161" t="s">
        <v>225</v>
      </c>
      <c r="C198" s="151" t="s">
        <v>162</v>
      </c>
      <c r="D198" s="155">
        <v>668.1158119614273</v>
      </c>
      <c r="E198" s="157">
        <v>3500</v>
      </c>
      <c r="F198" s="157">
        <f t="shared" si="10"/>
        <v>2338405.3418649957</v>
      </c>
    </row>
    <row r="199" spans="1:6" ht="15">
      <c r="A199" s="68"/>
      <c r="B199" s="161"/>
      <c r="C199" s="151"/>
      <c r="D199" s="157"/>
      <c r="E199" s="162" t="s">
        <v>17</v>
      </c>
      <c r="F199" s="158">
        <f>SUM(F193:F198)</f>
        <v>13948405.341864996</v>
      </c>
    </row>
    <row r="200" spans="1:6" ht="15.75">
      <c r="A200" s="67" t="s">
        <v>196</v>
      </c>
      <c r="B200" s="179" t="s">
        <v>191</v>
      </c>
      <c r="C200" s="179"/>
      <c r="D200" s="179"/>
      <c r="E200" s="179"/>
      <c r="F200" s="179"/>
    </row>
    <row r="201" spans="1:6" ht="15">
      <c r="A201" s="68">
        <v>4.01</v>
      </c>
      <c r="B201" s="161" t="s">
        <v>226</v>
      </c>
      <c r="C201" s="151" t="s">
        <v>10</v>
      </c>
      <c r="D201" s="155">
        <v>20</v>
      </c>
      <c r="E201" s="157">
        <v>70000</v>
      </c>
      <c r="F201" s="157">
        <f>D201*E201</f>
        <v>1400000</v>
      </c>
    </row>
    <row r="202" spans="1:6" ht="15">
      <c r="A202" s="68">
        <v>4.02</v>
      </c>
      <c r="B202" s="161" t="s">
        <v>227</v>
      </c>
      <c r="C202" s="151" t="s">
        <v>10</v>
      </c>
      <c r="D202" s="155">
        <v>6</v>
      </c>
      <c r="E202" s="157">
        <v>22493.75</v>
      </c>
      <c r="F202" s="157">
        <f>D202*E202</f>
        <v>134962.5</v>
      </c>
    </row>
    <row r="203" spans="1:6" ht="15">
      <c r="A203" s="71"/>
      <c r="B203" s="163"/>
      <c r="C203" s="164"/>
      <c r="D203" s="165"/>
      <c r="E203" s="166" t="s">
        <v>17</v>
      </c>
      <c r="F203" s="167">
        <f>SUM(F201:F202)</f>
        <v>1534962.5</v>
      </c>
    </row>
    <row r="204" spans="1:6" ht="15.75">
      <c r="A204" s="67" t="s">
        <v>197</v>
      </c>
      <c r="B204" s="168" t="s">
        <v>192</v>
      </c>
      <c r="C204" s="151"/>
      <c r="D204" s="157"/>
      <c r="E204" s="153"/>
      <c r="F204" s="157"/>
    </row>
    <row r="205" spans="1:6" ht="15">
      <c r="A205" s="68">
        <v>5.1</v>
      </c>
      <c r="B205" s="169" t="s">
        <v>228</v>
      </c>
      <c r="C205" s="170" t="s">
        <v>54</v>
      </c>
      <c r="D205" s="171">
        <v>14</v>
      </c>
      <c r="E205" s="157">
        <v>214230</v>
      </c>
      <c r="F205" s="157">
        <f>+D205*E205</f>
        <v>2999220</v>
      </c>
    </row>
    <row r="206" spans="1:6" ht="15">
      <c r="A206" s="68">
        <v>5.2</v>
      </c>
      <c r="B206" s="161" t="s">
        <v>229</v>
      </c>
      <c r="C206" s="172" t="s">
        <v>54</v>
      </c>
      <c r="D206" s="173">
        <v>5</v>
      </c>
      <c r="E206" s="157">
        <v>65123</v>
      </c>
      <c r="F206" s="157">
        <f aca="true" t="shared" si="11" ref="F206:F212">+D206*E206</f>
        <v>325615</v>
      </c>
    </row>
    <row r="207" spans="1:6" ht="15">
      <c r="A207" s="68">
        <v>5.3</v>
      </c>
      <c r="B207" s="161" t="s">
        <v>230</v>
      </c>
      <c r="C207" s="172" t="s">
        <v>54</v>
      </c>
      <c r="D207" s="173">
        <v>12</v>
      </c>
      <c r="E207" s="157">
        <v>121309</v>
      </c>
      <c r="F207" s="157">
        <f t="shared" si="11"/>
        <v>1455708</v>
      </c>
    </row>
    <row r="208" spans="1:6" ht="15">
      <c r="A208" s="68">
        <v>5.4</v>
      </c>
      <c r="B208" s="161" t="s">
        <v>231</v>
      </c>
      <c r="C208" s="172" t="s">
        <v>54</v>
      </c>
      <c r="D208" s="173">
        <v>8</v>
      </c>
      <c r="E208" s="157">
        <v>94320</v>
      </c>
      <c r="F208" s="157">
        <f t="shared" si="11"/>
        <v>754560</v>
      </c>
    </row>
    <row r="209" spans="1:6" ht="15">
      <c r="A209" s="68">
        <v>5.5</v>
      </c>
      <c r="B209" s="161" t="s">
        <v>232</v>
      </c>
      <c r="C209" s="172" t="s">
        <v>54</v>
      </c>
      <c r="D209" s="173">
        <v>4</v>
      </c>
      <c r="E209" s="157">
        <v>34000</v>
      </c>
      <c r="F209" s="157">
        <f t="shared" si="11"/>
        <v>136000</v>
      </c>
    </row>
    <row r="210" spans="1:6" ht="15">
      <c r="A210" s="68">
        <v>5.6</v>
      </c>
      <c r="B210" s="161" t="s">
        <v>233</v>
      </c>
      <c r="C210" s="172" t="s">
        <v>54</v>
      </c>
      <c r="D210" s="173">
        <v>4</v>
      </c>
      <c r="E210" s="157">
        <v>68000</v>
      </c>
      <c r="F210" s="157">
        <f t="shared" si="11"/>
        <v>272000</v>
      </c>
    </row>
    <row r="211" spans="1:6" ht="15">
      <c r="A211" s="68">
        <v>5.7</v>
      </c>
      <c r="B211" s="161" t="s">
        <v>234</v>
      </c>
      <c r="C211" s="172" t="s">
        <v>54</v>
      </c>
      <c r="D211" s="173">
        <v>2</v>
      </c>
      <c r="E211" s="157">
        <v>862600</v>
      </c>
      <c r="F211" s="157">
        <f t="shared" si="11"/>
        <v>1725200</v>
      </c>
    </row>
    <row r="212" spans="1:6" ht="15.75" thickBot="1">
      <c r="A212" s="68">
        <v>5.8</v>
      </c>
      <c r="B212" s="161" t="s">
        <v>235</v>
      </c>
      <c r="C212" s="172" t="s">
        <v>54</v>
      </c>
      <c r="D212" s="173">
        <v>2</v>
      </c>
      <c r="E212" s="157">
        <v>408740</v>
      </c>
      <c r="F212" s="157">
        <f t="shared" si="11"/>
        <v>817480</v>
      </c>
    </row>
    <row r="213" spans="1:6" ht="15.75" thickBot="1">
      <c r="A213" s="68"/>
      <c r="B213" s="69"/>
      <c r="C213" s="72"/>
      <c r="D213" s="76"/>
      <c r="E213" s="77" t="s">
        <v>17</v>
      </c>
      <c r="F213" s="78">
        <f>SUM(F205:F212)</f>
        <v>8485783</v>
      </c>
    </row>
    <row r="214" spans="1:6" ht="15">
      <c r="A214" s="176"/>
      <c r="B214" s="177"/>
      <c r="C214" s="178"/>
      <c r="D214" s="174"/>
      <c r="E214" s="175"/>
      <c r="F214" s="79"/>
    </row>
    <row r="215" spans="1:6" ht="15">
      <c r="A215" s="10"/>
      <c r="B215" s="54"/>
      <c r="C215" s="41"/>
      <c r="D215" s="41"/>
      <c r="E215" s="50"/>
      <c r="F215" s="73"/>
    </row>
    <row r="216" spans="1:6" ht="15">
      <c r="A216" s="10"/>
      <c r="B216" s="55" t="s">
        <v>151</v>
      </c>
      <c r="C216" s="41"/>
      <c r="D216" s="56"/>
      <c r="E216" s="50"/>
      <c r="F216" s="73">
        <f>+F172+F166+F178+F191+F199+F203+F213+F159+F156+F151+F148+F145+F138+F214</f>
        <v>64832138.911864996</v>
      </c>
    </row>
    <row r="217" spans="1:6" s="61" customFormat="1" ht="15.75">
      <c r="A217" s="2"/>
      <c r="B217" s="57" t="s">
        <v>120</v>
      </c>
      <c r="C217" s="59"/>
      <c r="D217" s="59"/>
      <c r="E217" s="60"/>
      <c r="F217" s="74">
        <f>F11+F20+F26+F42+F46+F51+F60+F68+F103+F113+F128+F216+F32</f>
        <v>815079365.079365</v>
      </c>
    </row>
    <row r="218" spans="1:6" s="61" customFormat="1" ht="17.25" customHeight="1">
      <c r="A218" s="2"/>
      <c r="B218" s="57" t="s">
        <v>53</v>
      </c>
      <c r="C218" s="59"/>
      <c r="D218" s="59"/>
      <c r="E218" s="58"/>
      <c r="F218" s="74">
        <f>F217*0.25</f>
        <v>203769841.26984125</v>
      </c>
    </row>
    <row r="219" spans="1:6" s="61" customFormat="1" ht="15.75">
      <c r="A219" s="2"/>
      <c r="B219" s="57" t="s">
        <v>45</v>
      </c>
      <c r="C219" s="2"/>
      <c r="D219" s="2"/>
      <c r="E219" s="1"/>
      <c r="F219" s="74">
        <f>F217+F218</f>
        <v>1018849206.3492062</v>
      </c>
    </row>
    <row r="220" spans="1:6" s="61" customFormat="1" ht="15.75">
      <c r="A220" s="2"/>
      <c r="B220" s="57" t="s">
        <v>24</v>
      </c>
      <c r="C220" s="2"/>
      <c r="D220" s="2"/>
      <c r="E220" s="1"/>
      <c r="F220" s="74">
        <f>F219*0.05*0.16</f>
        <v>8150793.65079365</v>
      </c>
    </row>
    <row r="221" spans="1:6" s="61" customFormat="1" ht="15.75">
      <c r="A221" s="2"/>
      <c r="B221" s="57" t="s">
        <v>25</v>
      </c>
      <c r="C221" s="2"/>
      <c r="D221" s="2"/>
      <c r="E221" s="1"/>
      <c r="F221" s="74">
        <f>SUM(F219:F220)</f>
        <v>1026999999.9999999</v>
      </c>
    </row>
    <row r="222" ht="15">
      <c r="B222" s="47"/>
    </row>
    <row r="223" spans="1:2" ht="15">
      <c r="A223" s="62"/>
      <c r="B223" s="47"/>
    </row>
    <row r="225" spans="2:6" ht="15">
      <c r="B225" s="80" t="s">
        <v>238</v>
      </c>
      <c r="C225" s="81"/>
      <c r="D225" s="82"/>
      <c r="E225" s="81"/>
      <c r="F225" s="80"/>
    </row>
    <row r="226" spans="2:6" ht="15">
      <c r="B226" s="80" t="s">
        <v>236</v>
      </c>
      <c r="C226" s="81"/>
      <c r="D226" s="80"/>
      <c r="E226" s="80"/>
      <c r="F226" s="80"/>
    </row>
    <row r="227" spans="2:6" ht="15">
      <c r="B227" s="80" t="s">
        <v>237</v>
      </c>
      <c r="C227" s="81"/>
      <c r="D227" s="80"/>
      <c r="E227" s="80"/>
      <c r="F227" s="80"/>
    </row>
  </sheetData>
  <sheetProtection/>
  <mergeCells count="7">
    <mergeCell ref="D214:E214"/>
    <mergeCell ref="A214:C214"/>
    <mergeCell ref="B200:F200"/>
    <mergeCell ref="A1:F1"/>
    <mergeCell ref="A2:F2"/>
    <mergeCell ref="A4:F4"/>
    <mergeCell ref="A5:F5"/>
  </mergeCells>
  <printOptions/>
  <pageMargins left="0.7086614173228347" right="0.2362204724409449" top="0.7480314960629921" bottom="0.7480314960629921" header="0.31496062992125984" footer="0.31496062992125984"/>
  <pageSetup horizontalDpi="600" verticalDpi="600" orientation="portrait" scale="70" r:id="rId1"/>
  <rowBreaks count="1" manualBreakCount="1">
    <brk id="19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huber</dc:creator>
  <cp:keywords/>
  <dc:description/>
  <cp:lastModifiedBy>IsabelG</cp:lastModifiedBy>
  <cp:lastPrinted>2011-04-07T19:34:43Z</cp:lastPrinted>
  <dcterms:created xsi:type="dcterms:W3CDTF">2010-08-23T20:17:15Z</dcterms:created>
  <dcterms:modified xsi:type="dcterms:W3CDTF">2011-04-07T22:16:53Z</dcterms:modified>
  <cp:category/>
  <cp:version/>
  <cp:contentType/>
  <cp:contentStatus/>
</cp:coreProperties>
</file>